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itou.y\Desktop\"/>
    </mc:Choice>
  </mc:AlternateContent>
  <bookViews>
    <workbookView xWindow="765" yWindow="765" windowWidth="17010" windowHeight="11235" activeTab="2"/>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<sst xmlns="http://schemas.openxmlformats.org/spreadsheetml/2006/main" count="1168" uniqueCount="265">
  <si>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</si>
  <si>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</si>
  <si>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</si>
  <si>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</si>
  <si>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</si>
  <si>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</si>
  <si>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</si>
  <si>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</si>
  <si>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</si>
  <si>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</si>
  <si>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</si>
  <si>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</si>
  <si>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</si>
  <si>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</si>
  <si>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</si>
  <si>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</si>
  <si>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</si>
  <si>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</si>
  <si>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</si>
  <si>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</si>
  <si>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</si>
  <si>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</si>
  <si>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</si>
  <si>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</si>
  <si>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</si>
  <si>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</si>
  <si>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</si>
  <si>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</si>
  <si>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</si>
  <si>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</si>
  <si>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</si>
  <si>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</si>
  <si>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</si>
  <si>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</si>
  <si>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</si>
  <si>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</si>
  <si>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</si>
  <si>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</si>
  <si>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</si>
  <si>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</si>
  <si>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</si>
  <si>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</si>
  <si>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</si>
  <si>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</si>
  <si>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</si>
  <si>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</si>
  <si>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</si>
  <si>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</si>
  <si>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</si>
  <si>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</si>
  <si>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</si>
  <si>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</si>
  <si>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</si>
  <si>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</si>
  <si>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</si>
  <si>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</si>
  <si>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</si>
  <si>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</si>
  <si>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</si>
  <si>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</si>
  <si>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</si>
  <si>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</si>
  <si>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</si>
  <si>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</si>
  <si>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</si>
  <si>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</si>
  <si>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</si>
  <si>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</si>
  <si>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</si>
  <si>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</si>
  <si>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</si>
  <si>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</si>
  <si>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</si>
  <si>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</si>
  <si>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</si>
  <si>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</si>
  <si>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</si>
  <si>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</si>
  <si>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</si>
  <si>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</si>
  <si>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</si>
  <si>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</si>
  <si>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</si>
  <si>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</si>
  <si>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</si>
  <si>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</si>
  <si>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</si>
  <si>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</si>
  <si>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</si>
  <si>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</si>
  <si>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</si>
  <si>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</si>
  <si>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</si>
  <si>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</si>
  <si>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</si>
  <si>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</si>
  <si>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</si>
  <si>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</si>
  <si>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</si>
  <si>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</si>
  <si>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</si>
  <si>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</si>
  <si>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</si>
  <si>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</si>
  <si>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</si>
  <si>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</si>
  <si>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</si>
  <si>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</si>
  <si>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</si>
  <si>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</si>
  <si>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</si>
  <si>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</si>
  <si>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</si>
  <si>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</si>
  <si>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</si>
  <si>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</si>
  <si>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</si>
  <si>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</si>
  <si>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</si>
  <si>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</si>
  <si>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</si>
  <si>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</si>
  <si>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</si>
  <si>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</si>
  <si>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</si>
  <si>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</si>
  <si>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</si>
  <si>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</si>
  <si>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</si>
  <si>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</si>
  <si>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</si>
  <si>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</si>
  <si>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</si>
  <si>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</si>
  <si>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</si>
  <si>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</si>
  <si>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</si>
  <si>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</si>
  <si>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</si>
  <si>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</si>
  <si>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</si>
  <si>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</si>
  <si>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</si>
  <si>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</si>
  <si>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</si>
  <si>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</si>
  <si>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</si>
  <si>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</si>
  <si>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</si>
  <si>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</si>
  <si>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</si>
  <si>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</si>
  <si>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</si>
  <si>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</si>
  <si>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</si>
  <si>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</si>
  <si>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</si>
  <si>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</si>
  <si>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</si>
  <si>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</si>
  <si>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</si>
  <si>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</si>
  <si>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</si>
  <si>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</si>
  <si>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</si>
  <si>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</si>
  <si>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</si>
  <si>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</si>
  <si>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</si>
  <si>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</si>
  <si>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</si>
  <si>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</si>
  <si>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</si>
  <si>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</si>
  <si>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</si>
  <si>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</si>
  <si>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</si>
  <si>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</si>
  <si>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</si>
  <si>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</si>
  <si>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</si>
  <si>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</si>
  <si>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</si>
  <si>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</si>
  <si>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</si>
  <si>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</si>
  <si>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</si>
  <si>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</si>
  <si>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</si>
  <si>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</si>
  <si>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</si>
  <si>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</si>
  <si>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</si>
  <si>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</si>
  <si>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</si>
  <si>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</si>
  <si>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</si>
  <si>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</si>
  <si>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</si>
  <si>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</si>
  <si>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</si>
  <si>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</si>
  <si>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</si>
  <si>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</si>
  <si>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</si>
  <si>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</si>
  <si>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</si>
  <si>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</si>
  <si>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</si>
  <si>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</si>
  <si>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</si>
  <si>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</si>
  <si>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</si>
  <si>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</si>
  <si>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</si>
  <si>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</si>
  <si>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</si>
  <si>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</si>
  <si>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</si>
  <si>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</si>
  <si>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</si>
  <si>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</si>
  <si>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</si>
  <si>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</si>
  <si>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</si>
  <si>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</si>
  <si>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</si>
  <si>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</si>
  <si>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</si>
  <si>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</si>
  <si>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</si>
  <si>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</si>
  <si>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</si>
  <si>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</si>
  <si>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</si>
  <si>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</si>
  <si>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</si>
  <si>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</si>
  <si>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</si>
  <si>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</si>
  <si>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</si>
  <si>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</si>
  <si>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</si>
  <si>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</si>
  <si>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</si>
  <si>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</si>
  <si>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</si>
  <si>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</si>
  <si>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</si>
  <si>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</si>
  <si>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</si>
  <si>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</si>
  <si>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</si>
  <si>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</si>
  <si>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</si>
  <si>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</si>
  <si>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</si>
  <si>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</si>
  <si>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</si>
  <si>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</si>
  <si>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</si>
  <si>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</si>
  <si>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</si>
  <si>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</si>
  <si>
    <t>（参考様式1-1）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</si>
</sst>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0" fontId="9" fillId="0" borderId="13" xfId="0"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38" fontId="4" fillId="0" borderId="13" xfId="1" applyFont="1" applyFill="1" applyBorder="1" applyAlignment="1">
      <alignment horizontal="right"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right" vertical="center"/>
    </xf>
    <xf numFmtId="38" fontId="4" fillId="5" borderId="13" xfId="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308" t="s">
        <v>165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t="s">
        <v>218</v>
      </c>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6">
        <v>8</v>
      </c>
      <c r="AT5" s="317"/>
      <c r="AU5" s="71" t="s">
        <v>58</v>
      </c>
      <c r="AV5" s="70"/>
      <c r="AW5" s="316">
        <v>40</v>
      </c>
      <c r="AX5" s="317"/>
      <c r="AY5" s="71" t="s">
        <v>59</v>
      </c>
      <c r="AZ5" s="70"/>
      <c r="BA5" s="315">
        <v>160</v>
      </c>
      <c r="BB5" s="315"/>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v>0.375</v>
      </c>
      <c r="L6" s="296"/>
      <c r="M6" s="296"/>
      <c r="N6" s="68" t="s">
        <v>51</v>
      </c>
      <c r="O6" s="296">
        <v>0.70833333333333337</v>
      </c>
      <c r="P6" s="296"/>
      <c r="Q6" s="296"/>
      <c r="R6" s="64" t="s">
        <v>124</v>
      </c>
      <c r="S6" s="297">
        <f>IF(OR(K6="",O6=""),"",(O6+IF(K6&gt;O6,1,0)-K6)*24)</f>
        <v>8</v>
      </c>
      <c r="T6" s="297"/>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296">
        <v>0.41666666666666669</v>
      </c>
      <c r="L7" s="296"/>
      <c r="M7" s="296"/>
      <c r="N7" s="68" t="s">
        <v>51</v>
      </c>
      <c r="O7" s="296">
        <v>0.58333333333333337</v>
      </c>
      <c r="P7" s="296"/>
      <c r="Q7" s="296"/>
      <c r="R7" s="64" t="s">
        <v>124</v>
      </c>
      <c r="S7" s="297">
        <f>IF(OR(K7="",O7=""),"",(O7+IF(K7&gt;O7,1,0)-K7)*24)</f>
        <v>4</v>
      </c>
      <c r="T7" s="297"/>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318">
        <f>DAY(EOMONTH(DATE(AA2,AE2,1),0))</f>
        <v>30</v>
      </c>
      <c r="BB7" s="319"/>
      <c r="BC7" s="71" t="s">
        <v>61</v>
      </c>
      <c r="BG7" s="8"/>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t="s">
        <v>197</v>
      </c>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106"/>
      <c r="Q11" s="106"/>
      <c r="R11" s="106"/>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103"/>
      <c r="Q12" s="103"/>
      <c r="R12" s="103"/>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t="s">
        <v>2</v>
      </c>
      <c r="D16" s="258"/>
      <c r="E16" s="259" t="s">
        <v>167</v>
      </c>
      <c r="F16" s="260"/>
      <c r="G16" s="224" t="s">
        <v>168</v>
      </c>
      <c r="H16" s="225"/>
      <c r="I16" s="225"/>
      <c r="J16" s="225"/>
      <c r="K16" s="226"/>
      <c r="L16" s="261" t="s">
        <v>169</v>
      </c>
      <c r="M16" s="262"/>
      <c r="N16" s="262"/>
      <c r="O16" s="263"/>
      <c r="P16" s="264" t="s">
        <v>56</v>
      </c>
      <c r="Q16" s="265"/>
      <c r="R16" s="266"/>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44">
        <f>IF($BC$3="計画",SUM(S17:AT17),IF($BC$3="実績",SUM(S17:AW17),""))</f>
        <v>80</v>
      </c>
      <c r="AY16" s="245"/>
      <c r="AZ16" s="246">
        <f>IF($BC$3="計画",AX16/4,IF($BC$3="実績",AX16/($BA$7/7),""))</f>
        <v>20</v>
      </c>
      <c r="BA16" s="247"/>
      <c r="BB16" s="248" t="s">
        <v>202</v>
      </c>
      <c r="BC16" s="249"/>
      <c r="BD16" s="249"/>
      <c r="BE16" s="249"/>
      <c r="BF16" s="249"/>
      <c r="BG16" s="250"/>
    </row>
    <row r="17" spans="2:59" ht="20.25" customHeight="1" x14ac:dyDescent="0.4">
      <c r="B17" s="217"/>
      <c r="C17" s="219"/>
      <c r="D17" s="220"/>
      <c r="E17" s="251"/>
      <c r="F17" s="252"/>
      <c r="G17" s="224"/>
      <c r="H17" s="225"/>
      <c r="I17" s="225"/>
      <c r="J17" s="225"/>
      <c r="K17" s="226"/>
      <c r="L17" s="253"/>
      <c r="M17" s="254"/>
      <c r="N17" s="254"/>
      <c r="O17" s="255"/>
      <c r="P17" s="199" t="s">
        <v>57</v>
      </c>
      <c r="Q17" s="200"/>
      <c r="R17" s="20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89"/>
      <c r="AY17" s="190"/>
      <c r="AZ17" s="191"/>
      <c r="BA17" s="192"/>
      <c r="BB17" s="196"/>
      <c r="BC17" s="197"/>
      <c r="BD17" s="197"/>
      <c r="BE17" s="197"/>
      <c r="BF17" s="197"/>
      <c r="BG17" s="198"/>
    </row>
    <row r="18" spans="2:59" ht="20.25" customHeight="1" x14ac:dyDescent="0.4">
      <c r="B18" s="217">
        <f>B16+1</f>
        <v>2</v>
      </c>
      <c r="C18" s="219" t="s">
        <v>86</v>
      </c>
      <c r="D18" s="220"/>
      <c r="E18" s="222" t="s">
        <v>166</v>
      </c>
      <c r="F18" s="223"/>
      <c r="G18" s="224" t="s">
        <v>3</v>
      </c>
      <c r="H18" s="225"/>
      <c r="I18" s="225"/>
      <c r="J18" s="225"/>
      <c r="K18" s="226"/>
      <c r="L18" s="230" t="s">
        <v>198</v>
      </c>
      <c r="M18" s="231"/>
      <c r="N18" s="231"/>
      <c r="O18" s="232"/>
      <c r="P18" s="233" t="s">
        <v>56</v>
      </c>
      <c r="Q18" s="234"/>
      <c r="R18" s="235"/>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189">
        <f>IF($BC$3="計画",SUM(S19:AT19),IF($BC$3="実績",SUM(S19:AW19),""))</f>
        <v>160</v>
      </c>
      <c r="AY18" s="190"/>
      <c r="AZ18" s="191">
        <f>IF($BC$3="計画",AX18/4,IF($BC$3="実績",AX18/($BA$7/7),""))</f>
        <v>40</v>
      </c>
      <c r="BA18" s="192"/>
      <c r="BB18" s="193"/>
      <c r="BC18" s="194"/>
      <c r="BD18" s="194"/>
      <c r="BE18" s="194"/>
      <c r="BF18" s="194"/>
      <c r="BG18" s="195"/>
    </row>
    <row r="19" spans="2:59" ht="20.25" customHeight="1" x14ac:dyDescent="0.4">
      <c r="B19" s="217"/>
      <c r="C19" s="219"/>
      <c r="D19" s="220"/>
      <c r="E19" s="251"/>
      <c r="F19" s="252"/>
      <c r="G19" s="224"/>
      <c r="H19" s="225"/>
      <c r="I19" s="225"/>
      <c r="J19" s="225"/>
      <c r="K19" s="226"/>
      <c r="L19" s="253"/>
      <c r="M19" s="254"/>
      <c r="N19" s="254"/>
      <c r="O19" s="255"/>
      <c r="P19" s="199" t="s">
        <v>57</v>
      </c>
      <c r="Q19" s="200"/>
      <c r="R19" s="20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89"/>
      <c r="AY19" s="190"/>
      <c r="AZ19" s="191"/>
      <c r="BA19" s="192"/>
      <c r="BB19" s="196"/>
      <c r="BC19" s="197"/>
      <c r="BD19" s="197"/>
      <c r="BE19" s="197"/>
      <c r="BF19" s="197"/>
      <c r="BG19" s="198"/>
    </row>
    <row r="20" spans="2:59" ht="20.25" customHeight="1" x14ac:dyDescent="0.4">
      <c r="B20" s="217">
        <f t="shared" ref="B20" si="1">B18+1</f>
        <v>3</v>
      </c>
      <c r="C20" s="219" t="s">
        <v>86</v>
      </c>
      <c r="D20" s="220"/>
      <c r="E20" s="221" t="s">
        <v>170</v>
      </c>
      <c r="F20" s="220"/>
      <c r="G20" s="224" t="s">
        <v>171</v>
      </c>
      <c r="H20" s="225"/>
      <c r="I20" s="225"/>
      <c r="J20" s="225"/>
      <c r="K20" s="226"/>
      <c r="L20" s="227" t="s">
        <v>199</v>
      </c>
      <c r="M20" s="228"/>
      <c r="N20" s="228"/>
      <c r="O20" s="229"/>
      <c r="P20" s="233" t="s">
        <v>56</v>
      </c>
      <c r="Q20" s="234"/>
      <c r="R20" s="235"/>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189">
        <f>IF($BC$3="計画",SUM(S21:AT21),IF($BC$3="実績",SUM(S21:AW21),""))</f>
        <v>80</v>
      </c>
      <c r="AY20" s="190"/>
      <c r="AZ20" s="191">
        <f>IF($BC$3="計画",AX20/4,IF($BC$3="実績",AX20/($BA$7/7),""))</f>
        <v>20</v>
      </c>
      <c r="BA20" s="192"/>
      <c r="BB20" s="193"/>
      <c r="BC20" s="194"/>
      <c r="BD20" s="194"/>
      <c r="BE20" s="194"/>
      <c r="BF20" s="194"/>
      <c r="BG20" s="195"/>
    </row>
    <row r="21" spans="2:59" ht="20.25" customHeight="1" x14ac:dyDescent="0.4">
      <c r="B21" s="217"/>
      <c r="C21" s="219"/>
      <c r="D21" s="220"/>
      <c r="E21" s="221"/>
      <c r="F21" s="220"/>
      <c r="G21" s="224"/>
      <c r="H21" s="225"/>
      <c r="I21" s="225"/>
      <c r="J21" s="225"/>
      <c r="K21" s="226"/>
      <c r="L21" s="227"/>
      <c r="M21" s="228"/>
      <c r="N21" s="228"/>
      <c r="O21" s="229"/>
      <c r="P21" s="199" t="s">
        <v>57</v>
      </c>
      <c r="Q21" s="200"/>
      <c r="R21" s="20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89"/>
      <c r="AY21" s="190"/>
      <c r="AZ21" s="191"/>
      <c r="BA21" s="192"/>
      <c r="BB21" s="196"/>
      <c r="BC21" s="197"/>
      <c r="BD21" s="197"/>
      <c r="BE21" s="197"/>
      <c r="BF21" s="197"/>
      <c r="BG21" s="198"/>
    </row>
    <row r="22" spans="2:59" ht="20.25" customHeight="1" x14ac:dyDescent="0.4">
      <c r="B22" s="217">
        <f t="shared" ref="B22" si="2">B20+1</f>
        <v>4</v>
      </c>
      <c r="C22" s="219" t="s">
        <v>85</v>
      </c>
      <c r="D22" s="220"/>
      <c r="E22" s="221" t="s">
        <v>167</v>
      </c>
      <c r="F22" s="220"/>
      <c r="G22" s="224" t="s">
        <v>187</v>
      </c>
      <c r="H22" s="225"/>
      <c r="I22" s="225"/>
      <c r="J22" s="225"/>
      <c r="K22" s="226"/>
      <c r="L22" s="227" t="s">
        <v>169</v>
      </c>
      <c r="M22" s="228"/>
      <c r="N22" s="228"/>
      <c r="O22" s="229"/>
      <c r="P22" s="233" t="s">
        <v>56</v>
      </c>
      <c r="Q22" s="234"/>
      <c r="R22" s="235"/>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189">
        <f t="shared" ref="AX22" si="3">IF($BC$3="計画",SUM(S23:AT23),IF($BC$3="実績",SUM(S23:AW23),""))</f>
        <v>80</v>
      </c>
      <c r="AY22" s="190"/>
      <c r="AZ22" s="191">
        <f>IF($BC$3="計画",AX22/4,IF($BC$3="実績",AX22/($BA$7/7),""))</f>
        <v>20</v>
      </c>
      <c r="BA22" s="192"/>
      <c r="BB22" s="193" t="s">
        <v>203</v>
      </c>
      <c r="BC22" s="194"/>
      <c r="BD22" s="194"/>
      <c r="BE22" s="194"/>
      <c r="BF22" s="194"/>
      <c r="BG22" s="195"/>
    </row>
    <row r="23" spans="2:59" ht="20.25" customHeight="1" x14ac:dyDescent="0.4">
      <c r="B23" s="217"/>
      <c r="C23" s="219"/>
      <c r="D23" s="220"/>
      <c r="E23" s="221"/>
      <c r="F23" s="220"/>
      <c r="G23" s="224"/>
      <c r="H23" s="225"/>
      <c r="I23" s="225"/>
      <c r="J23" s="225"/>
      <c r="K23" s="226"/>
      <c r="L23" s="227"/>
      <c r="M23" s="228"/>
      <c r="N23" s="228"/>
      <c r="O23" s="229"/>
      <c r="P23" s="199" t="s">
        <v>57</v>
      </c>
      <c r="Q23" s="200"/>
      <c r="R23" s="20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89"/>
      <c r="AY23" s="190"/>
      <c r="AZ23" s="191"/>
      <c r="BA23" s="192"/>
      <c r="BB23" s="196"/>
      <c r="BC23" s="197"/>
      <c r="BD23" s="197"/>
      <c r="BE23" s="197"/>
      <c r="BF23" s="197"/>
      <c r="BG23" s="198"/>
    </row>
    <row r="24" spans="2:59" ht="20.25" customHeight="1" x14ac:dyDescent="0.4">
      <c r="B24" s="217">
        <f t="shared" ref="B24" si="4">B22+1</f>
        <v>5</v>
      </c>
      <c r="C24" s="219" t="s">
        <v>85</v>
      </c>
      <c r="D24" s="220"/>
      <c r="E24" s="221" t="s">
        <v>170</v>
      </c>
      <c r="F24" s="220"/>
      <c r="G24" s="224" t="s">
        <v>187</v>
      </c>
      <c r="H24" s="225"/>
      <c r="I24" s="225"/>
      <c r="J24" s="225"/>
      <c r="K24" s="226"/>
      <c r="L24" s="227" t="s">
        <v>201</v>
      </c>
      <c r="M24" s="228"/>
      <c r="N24" s="228"/>
      <c r="O24" s="229"/>
      <c r="P24" s="233" t="s">
        <v>56</v>
      </c>
      <c r="Q24" s="234"/>
      <c r="R24" s="235"/>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189">
        <f>IF($BC$3="計画",SUM(S25:AT25),IF($BC$3="実績",SUM(S25:AW25),""))</f>
        <v>80.000000000000014</v>
      </c>
      <c r="AY24" s="190"/>
      <c r="AZ24" s="191">
        <f>IF($BC$3="計画",AX24/4,IF($BC$3="実績",AX24/($BA$7/7),""))</f>
        <v>20.000000000000004</v>
      </c>
      <c r="BA24" s="192"/>
      <c r="BB24" s="193"/>
      <c r="BC24" s="194"/>
      <c r="BD24" s="194"/>
      <c r="BE24" s="194"/>
      <c r="BF24" s="194"/>
      <c r="BG24" s="195"/>
    </row>
    <row r="25" spans="2:59" ht="20.25" customHeight="1" x14ac:dyDescent="0.4">
      <c r="B25" s="217"/>
      <c r="C25" s="219"/>
      <c r="D25" s="220"/>
      <c r="E25" s="221"/>
      <c r="F25" s="220"/>
      <c r="G25" s="224"/>
      <c r="H25" s="225"/>
      <c r="I25" s="225"/>
      <c r="J25" s="225"/>
      <c r="K25" s="226"/>
      <c r="L25" s="227"/>
      <c r="M25" s="228"/>
      <c r="N25" s="228"/>
      <c r="O25" s="229"/>
      <c r="P25" s="199" t="s">
        <v>57</v>
      </c>
      <c r="Q25" s="200"/>
      <c r="R25" s="20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89"/>
      <c r="AY25" s="190"/>
      <c r="AZ25" s="191"/>
      <c r="BA25" s="192"/>
      <c r="BB25" s="196"/>
      <c r="BC25" s="197"/>
      <c r="BD25" s="197"/>
      <c r="BE25" s="197"/>
      <c r="BF25" s="197"/>
      <c r="BG25" s="198"/>
    </row>
    <row r="26" spans="2:59" ht="20.25" customHeight="1" x14ac:dyDescent="0.4">
      <c r="B26" s="217">
        <f t="shared" ref="B26" si="5">B24+1</f>
        <v>6</v>
      </c>
      <c r="C26" s="219" t="s">
        <v>85</v>
      </c>
      <c r="D26" s="220"/>
      <c r="E26" s="221" t="s">
        <v>170</v>
      </c>
      <c r="F26" s="220"/>
      <c r="G26" s="224" t="s">
        <v>187</v>
      </c>
      <c r="H26" s="225"/>
      <c r="I26" s="225"/>
      <c r="J26" s="225"/>
      <c r="K26" s="226"/>
      <c r="L26" s="227" t="s">
        <v>200</v>
      </c>
      <c r="M26" s="228"/>
      <c r="N26" s="228"/>
      <c r="O26" s="229"/>
      <c r="P26" s="233" t="s">
        <v>56</v>
      </c>
      <c r="Q26" s="234"/>
      <c r="R26" s="235"/>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189">
        <f>IF($BC$3="計画",SUM(S27:AT27),IF($BC$3="実績",SUM(S27:AW27),""))</f>
        <v>48</v>
      </c>
      <c r="AY26" s="190"/>
      <c r="AZ26" s="191">
        <f>IF($BC$3="計画",AX26/4,IF($BC$3="実績",AX26/($BA$7/7),""))</f>
        <v>12</v>
      </c>
      <c r="BA26" s="192"/>
      <c r="BB26" s="193"/>
      <c r="BC26" s="194"/>
      <c r="BD26" s="194"/>
      <c r="BE26" s="194"/>
      <c r="BF26" s="194"/>
      <c r="BG26" s="195"/>
    </row>
    <row r="27" spans="2:59" ht="20.25" customHeight="1" x14ac:dyDescent="0.4">
      <c r="B27" s="217"/>
      <c r="C27" s="219"/>
      <c r="D27" s="220"/>
      <c r="E27" s="221"/>
      <c r="F27" s="220"/>
      <c r="G27" s="224"/>
      <c r="H27" s="225"/>
      <c r="I27" s="225"/>
      <c r="J27" s="225"/>
      <c r="K27" s="226"/>
      <c r="L27" s="227"/>
      <c r="M27" s="228"/>
      <c r="N27" s="228"/>
      <c r="O27" s="229"/>
      <c r="P27" s="199" t="s">
        <v>57</v>
      </c>
      <c r="Q27" s="200"/>
      <c r="R27" s="20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89"/>
      <c r="AY27" s="190"/>
      <c r="AZ27" s="191"/>
      <c r="BA27" s="192"/>
      <c r="BB27" s="196"/>
      <c r="BC27" s="197"/>
      <c r="BD27" s="197"/>
      <c r="BE27" s="197"/>
      <c r="BF27" s="197"/>
      <c r="BG27" s="198"/>
    </row>
    <row r="28" spans="2:59" ht="20.25" customHeight="1" x14ac:dyDescent="0.4">
      <c r="B28" s="217">
        <f t="shared" ref="B28" si="6">B26+1</f>
        <v>7</v>
      </c>
      <c r="C28" s="219" t="s">
        <v>223</v>
      </c>
      <c r="D28" s="220"/>
      <c r="E28" s="221" t="s">
        <v>170</v>
      </c>
      <c r="F28" s="220"/>
      <c r="G28" s="224" t="s">
        <v>187</v>
      </c>
      <c r="H28" s="225"/>
      <c r="I28" s="225"/>
      <c r="J28" s="225"/>
      <c r="K28" s="226"/>
      <c r="L28" s="227" t="s">
        <v>229</v>
      </c>
      <c r="M28" s="228"/>
      <c r="N28" s="228"/>
      <c r="O28" s="229"/>
      <c r="P28" s="233" t="s">
        <v>56</v>
      </c>
      <c r="Q28" s="234"/>
      <c r="R28" s="235"/>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189">
        <f>IF($BC$3="計画",SUM(S29:AT29),IF($BC$3="実績",SUM(S29:AW29),""))</f>
        <v>59.999999999999979</v>
      </c>
      <c r="AY28" s="190"/>
      <c r="AZ28" s="191">
        <f>IF($BC$3="計画",AX28/4,IF($BC$3="実績",AX28/($BA$7/7),""))</f>
        <v>14.999999999999995</v>
      </c>
      <c r="BA28" s="192"/>
      <c r="BB28" s="193"/>
      <c r="BC28" s="194"/>
      <c r="BD28" s="194"/>
      <c r="BE28" s="194"/>
      <c r="BF28" s="194"/>
      <c r="BG28" s="195"/>
    </row>
    <row r="29" spans="2:59" ht="20.25" customHeight="1" x14ac:dyDescent="0.4">
      <c r="B29" s="217"/>
      <c r="C29" s="219"/>
      <c r="D29" s="220"/>
      <c r="E29" s="221"/>
      <c r="F29" s="220"/>
      <c r="G29" s="224"/>
      <c r="H29" s="225"/>
      <c r="I29" s="225"/>
      <c r="J29" s="225"/>
      <c r="K29" s="226"/>
      <c r="L29" s="227"/>
      <c r="M29" s="228"/>
      <c r="N29" s="228"/>
      <c r="O29" s="229"/>
      <c r="P29" s="199" t="s">
        <v>57</v>
      </c>
      <c r="Q29" s="200"/>
      <c r="R29" s="20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89"/>
      <c r="AY29" s="190"/>
      <c r="AZ29" s="191"/>
      <c r="BA29" s="192"/>
      <c r="BB29" s="196"/>
      <c r="BC29" s="197"/>
      <c r="BD29" s="197"/>
      <c r="BE29" s="197"/>
      <c r="BF29" s="197"/>
      <c r="BG29" s="198"/>
    </row>
    <row r="30" spans="2:59" ht="20.25" customHeight="1" x14ac:dyDescent="0.4">
      <c r="B30" s="217">
        <f t="shared" ref="B30" si="7">B28+1</f>
        <v>8</v>
      </c>
      <c r="C30" s="219" t="s">
        <v>223</v>
      </c>
      <c r="D30" s="220"/>
      <c r="E30" s="221" t="s">
        <v>170</v>
      </c>
      <c r="F30" s="220"/>
      <c r="G30" s="224" t="s">
        <v>187</v>
      </c>
      <c r="H30" s="225"/>
      <c r="I30" s="225"/>
      <c r="J30" s="225"/>
      <c r="K30" s="226"/>
      <c r="L30" s="227" t="s">
        <v>234</v>
      </c>
      <c r="M30" s="228"/>
      <c r="N30" s="228"/>
      <c r="O30" s="229"/>
      <c r="P30" s="233" t="s">
        <v>56</v>
      </c>
      <c r="Q30" s="234"/>
      <c r="R30" s="235"/>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189">
        <f t="shared" ref="AX30" si="8">IF($BC$3="計画",SUM(S31:AT31),IF($BC$3="実績",SUM(S31:AW31),""))</f>
        <v>32</v>
      </c>
      <c r="AY30" s="190"/>
      <c r="AZ30" s="191">
        <f>IF($BC$3="計画",AX30/4,IF($BC$3="実績",AX30/($BA$7/7),""))</f>
        <v>8</v>
      </c>
      <c r="BA30" s="192"/>
      <c r="BB30" s="193"/>
      <c r="BC30" s="194"/>
      <c r="BD30" s="194"/>
      <c r="BE30" s="194"/>
      <c r="BF30" s="194"/>
      <c r="BG30" s="195"/>
    </row>
    <row r="31" spans="2:59" ht="20.25" customHeight="1" x14ac:dyDescent="0.4">
      <c r="B31" s="217"/>
      <c r="C31" s="219"/>
      <c r="D31" s="220"/>
      <c r="E31" s="221"/>
      <c r="F31" s="220"/>
      <c r="G31" s="224"/>
      <c r="H31" s="225"/>
      <c r="I31" s="225"/>
      <c r="J31" s="225"/>
      <c r="K31" s="226"/>
      <c r="L31" s="227"/>
      <c r="M31" s="228"/>
      <c r="N31" s="228"/>
      <c r="O31" s="229"/>
      <c r="P31" s="199" t="s">
        <v>57</v>
      </c>
      <c r="Q31" s="200"/>
      <c r="R31" s="20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89"/>
      <c r="AY31" s="190"/>
      <c r="AZ31" s="191"/>
      <c r="BA31" s="192"/>
      <c r="BB31" s="196"/>
      <c r="BC31" s="197"/>
      <c r="BD31" s="197"/>
      <c r="BE31" s="197"/>
      <c r="BF31" s="197"/>
      <c r="BG31" s="198"/>
    </row>
    <row r="32" spans="2:59" ht="20.25" customHeight="1" x14ac:dyDescent="0.4">
      <c r="B32" s="217">
        <f>B30+1</f>
        <v>9</v>
      </c>
      <c r="C32" s="219" t="s">
        <v>223</v>
      </c>
      <c r="D32" s="220"/>
      <c r="E32" s="221" t="s">
        <v>170</v>
      </c>
      <c r="F32" s="220"/>
      <c r="G32" s="224" t="s">
        <v>187</v>
      </c>
      <c r="H32" s="225"/>
      <c r="I32" s="225"/>
      <c r="J32" s="225"/>
      <c r="K32" s="226"/>
      <c r="L32" s="227" t="s">
        <v>235</v>
      </c>
      <c r="M32" s="228"/>
      <c r="N32" s="228"/>
      <c r="O32" s="229"/>
      <c r="P32" s="233" t="s">
        <v>56</v>
      </c>
      <c r="Q32" s="234"/>
      <c r="R32" s="235"/>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189">
        <f t="shared" ref="AX32" si="9">IF($BC$3="計画",SUM(S33:AT33),IF($BC$3="実績",SUM(S33:AW33),""))</f>
        <v>36</v>
      </c>
      <c r="AY32" s="190"/>
      <c r="AZ32" s="191">
        <f>IF($BC$3="計画",AX32/4,IF($BC$3="実績",AX32/($BA$7/7),""))</f>
        <v>9</v>
      </c>
      <c r="BA32" s="192"/>
      <c r="BB32" s="238"/>
      <c r="BC32" s="239"/>
      <c r="BD32" s="239"/>
      <c r="BE32" s="239"/>
      <c r="BF32" s="239"/>
      <c r="BG32" s="240"/>
    </row>
    <row r="33" spans="2:59" ht="20.25" customHeight="1" x14ac:dyDescent="0.4">
      <c r="B33" s="217"/>
      <c r="C33" s="219"/>
      <c r="D33" s="220"/>
      <c r="E33" s="221"/>
      <c r="F33" s="220"/>
      <c r="G33" s="224"/>
      <c r="H33" s="225"/>
      <c r="I33" s="225"/>
      <c r="J33" s="225"/>
      <c r="K33" s="226"/>
      <c r="L33" s="227"/>
      <c r="M33" s="228"/>
      <c r="N33" s="228"/>
      <c r="O33" s="229"/>
      <c r="P33" s="199" t="s">
        <v>57</v>
      </c>
      <c r="Q33" s="200"/>
      <c r="R33" s="20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89"/>
      <c r="AY33" s="190"/>
      <c r="AZ33" s="191"/>
      <c r="BA33" s="192"/>
      <c r="BB33" s="241"/>
      <c r="BC33" s="242"/>
      <c r="BD33" s="242"/>
      <c r="BE33" s="242"/>
      <c r="BF33" s="242"/>
      <c r="BG33" s="243"/>
    </row>
    <row r="34" spans="2:59" ht="20.25" customHeight="1" x14ac:dyDescent="0.4">
      <c r="B34" s="217">
        <f t="shared" ref="B34:B36" si="10">B32+1</f>
        <v>10</v>
      </c>
      <c r="C34" s="219"/>
      <c r="D34" s="220"/>
      <c r="E34" s="221"/>
      <c r="F34" s="220"/>
      <c r="G34" s="224"/>
      <c r="H34" s="225"/>
      <c r="I34" s="225"/>
      <c r="J34" s="225"/>
      <c r="K34" s="226"/>
      <c r="L34" s="227"/>
      <c r="M34" s="228"/>
      <c r="N34" s="228"/>
      <c r="O34" s="229"/>
      <c r="P34" s="233" t="s">
        <v>56</v>
      </c>
      <c r="Q34" s="234"/>
      <c r="R34" s="235"/>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189">
        <f t="shared" ref="AX34" si="11">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219"/>
      <c r="D35" s="220"/>
      <c r="E35" s="222"/>
      <c r="F35" s="223"/>
      <c r="G35" s="224"/>
      <c r="H35" s="225"/>
      <c r="I35" s="225"/>
      <c r="J35" s="225"/>
      <c r="K35" s="226"/>
      <c r="L35" s="230"/>
      <c r="M35" s="231"/>
      <c r="N35" s="231"/>
      <c r="O35" s="232"/>
      <c r="P35" s="214" t="s">
        <v>57</v>
      </c>
      <c r="Q35" s="215"/>
      <c r="R35" s="216"/>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89"/>
      <c r="AY35" s="190"/>
      <c r="AZ35" s="191"/>
      <c r="BA35" s="192"/>
      <c r="BB35" s="211"/>
      <c r="BC35" s="212"/>
      <c r="BD35" s="212"/>
      <c r="BE35" s="212"/>
      <c r="BF35" s="212"/>
      <c r="BG35" s="213"/>
    </row>
    <row r="36" spans="2:59" ht="20.25" customHeight="1" x14ac:dyDescent="0.4">
      <c r="B36" s="217">
        <f t="shared" si="10"/>
        <v>11</v>
      </c>
      <c r="C36" s="219"/>
      <c r="D36" s="220"/>
      <c r="E36" s="221"/>
      <c r="F36" s="220"/>
      <c r="G36" s="224"/>
      <c r="H36" s="225"/>
      <c r="I36" s="225"/>
      <c r="J36" s="225"/>
      <c r="K36" s="226"/>
      <c r="L36" s="227"/>
      <c r="M36" s="228"/>
      <c r="N36" s="228"/>
      <c r="O36" s="229"/>
      <c r="P36" s="233" t="s">
        <v>56</v>
      </c>
      <c r="Q36" s="234"/>
      <c r="R36" s="235"/>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189">
        <f t="shared" ref="AX36" si="12">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219"/>
      <c r="D37" s="220"/>
      <c r="E37" s="222"/>
      <c r="F37" s="223"/>
      <c r="G37" s="224"/>
      <c r="H37" s="225"/>
      <c r="I37" s="225"/>
      <c r="J37" s="225"/>
      <c r="K37" s="226"/>
      <c r="L37" s="230"/>
      <c r="M37" s="231"/>
      <c r="N37" s="231"/>
      <c r="O37" s="232"/>
      <c r="P37" s="214" t="s">
        <v>57</v>
      </c>
      <c r="Q37" s="215"/>
      <c r="R37" s="216"/>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220"/>
      <c r="E38" s="221"/>
      <c r="F38" s="220"/>
      <c r="G38" s="224"/>
      <c r="H38" s="225"/>
      <c r="I38" s="225"/>
      <c r="J38" s="225"/>
      <c r="K38" s="226"/>
      <c r="L38" s="227"/>
      <c r="M38" s="228"/>
      <c r="N38" s="228"/>
      <c r="O38" s="229"/>
      <c r="P38" s="233" t="s">
        <v>56</v>
      </c>
      <c r="Q38" s="234"/>
      <c r="R38" s="235"/>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189">
        <f t="shared" ref="AX38" si="13">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219"/>
      <c r="D39" s="220"/>
      <c r="E39" s="222"/>
      <c r="F39" s="223"/>
      <c r="G39" s="224"/>
      <c r="H39" s="225"/>
      <c r="I39" s="225"/>
      <c r="J39" s="225"/>
      <c r="K39" s="226"/>
      <c r="L39" s="230"/>
      <c r="M39" s="231"/>
      <c r="N39" s="231"/>
      <c r="O39" s="232"/>
      <c r="P39" s="214" t="s">
        <v>57</v>
      </c>
      <c r="Q39" s="215"/>
      <c r="R39" s="216"/>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220"/>
      <c r="E40" s="221"/>
      <c r="F40" s="220"/>
      <c r="G40" s="224"/>
      <c r="H40" s="225"/>
      <c r="I40" s="225"/>
      <c r="J40" s="225"/>
      <c r="K40" s="226"/>
      <c r="L40" s="227"/>
      <c r="M40" s="228"/>
      <c r="N40" s="228"/>
      <c r="O40" s="229"/>
      <c r="P40" s="233" t="s">
        <v>56</v>
      </c>
      <c r="Q40" s="234"/>
      <c r="R40" s="235"/>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189">
        <f t="shared" ref="AX40" si="14">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219"/>
      <c r="D41" s="220"/>
      <c r="E41" s="222"/>
      <c r="F41" s="223"/>
      <c r="G41" s="224"/>
      <c r="H41" s="225"/>
      <c r="I41" s="225"/>
      <c r="J41" s="225"/>
      <c r="K41" s="226"/>
      <c r="L41" s="230"/>
      <c r="M41" s="231"/>
      <c r="N41" s="231"/>
      <c r="O41" s="232"/>
      <c r="P41" s="214" t="s">
        <v>57</v>
      </c>
      <c r="Q41" s="215"/>
      <c r="R41" s="216"/>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220"/>
      <c r="E42" s="221"/>
      <c r="F42" s="220"/>
      <c r="G42" s="224"/>
      <c r="H42" s="225"/>
      <c r="I42" s="225"/>
      <c r="J42" s="225"/>
      <c r="K42" s="226"/>
      <c r="L42" s="227"/>
      <c r="M42" s="228"/>
      <c r="N42" s="228"/>
      <c r="O42" s="229"/>
      <c r="P42" s="233" t="s">
        <v>56</v>
      </c>
      <c r="Q42" s="234"/>
      <c r="R42" s="235"/>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189">
        <f t="shared" ref="AX42" si="15">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219"/>
      <c r="D43" s="220"/>
      <c r="E43" s="222"/>
      <c r="F43" s="223"/>
      <c r="G43" s="224"/>
      <c r="H43" s="225"/>
      <c r="I43" s="225"/>
      <c r="J43" s="225"/>
      <c r="K43" s="226"/>
      <c r="L43" s="230"/>
      <c r="M43" s="231"/>
      <c r="N43" s="231"/>
      <c r="O43" s="232"/>
      <c r="P43" s="214" t="s">
        <v>57</v>
      </c>
      <c r="Q43" s="215"/>
      <c r="R43" s="216"/>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220"/>
      <c r="E44" s="221"/>
      <c r="F44" s="220"/>
      <c r="G44" s="224"/>
      <c r="H44" s="225"/>
      <c r="I44" s="225"/>
      <c r="J44" s="225"/>
      <c r="K44" s="226"/>
      <c r="L44" s="227"/>
      <c r="M44" s="228"/>
      <c r="N44" s="228"/>
      <c r="O44" s="229"/>
      <c r="P44" s="233" t="s">
        <v>56</v>
      </c>
      <c r="Q44" s="234"/>
      <c r="R44" s="235"/>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189">
        <f t="shared" ref="AX44" si="16">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219"/>
      <c r="D45" s="220"/>
      <c r="E45" s="222"/>
      <c r="F45" s="223"/>
      <c r="G45" s="224"/>
      <c r="H45" s="225"/>
      <c r="I45" s="225"/>
      <c r="J45" s="225"/>
      <c r="K45" s="226"/>
      <c r="L45" s="230"/>
      <c r="M45" s="231"/>
      <c r="N45" s="231"/>
      <c r="O45" s="232"/>
      <c r="P45" s="214" t="s">
        <v>57</v>
      </c>
      <c r="Q45" s="215"/>
      <c r="R45" s="216"/>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220"/>
      <c r="E46" s="221"/>
      <c r="F46" s="220"/>
      <c r="G46" s="224"/>
      <c r="H46" s="225"/>
      <c r="I46" s="225"/>
      <c r="J46" s="225"/>
      <c r="K46" s="226"/>
      <c r="L46" s="227"/>
      <c r="M46" s="228"/>
      <c r="N46" s="228"/>
      <c r="O46" s="229"/>
      <c r="P46" s="233" t="s">
        <v>56</v>
      </c>
      <c r="Q46" s="234"/>
      <c r="R46" s="235"/>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189">
        <f t="shared" ref="AX46" si="17">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219"/>
      <c r="D47" s="220"/>
      <c r="E47" s="222"/>
      <c r="F47" s="223"/>
      <c r="G47" s="224"/>
      <c r="H47" s="225"/>
      <c r="I47" s="225"/>
      <c r="J47" s="225"/>
      <c r="K47" s="226"/>
      <c r="L47" s="230"/>
      <c r="M47" s="231"/>
      <c r="N47" s="231"/>
      <c r="O47" s="232"/>
      <c r="P47" s="214" t="s">
        <v>57</v>
      </c>
      <c r="Q47" s="215"/>
      <c r="R47" s="216"/>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220"/>
      <c r="E48" s="221"/>
      <c r="F48" s="220"/>
      <c r="G48" s="224"/>
      <c r="H48" s="225"/>
      <c r="I48" s="225"/>
      <c r="J48" s="225"/>
      <c r="K48" s="226"/>
      <c r="L48" s="227"/>
      <c r="M48" s="228"/>
      <c r="N48" s="228"/>
      <c r="O48" s="229"/>
      <c r="P48" s="233" t="s">
        <v>56</v>
      </c>
      <c r="Q48" s="234"/>
      <c r="R48" s="235"/>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189">
        <f t="shared" ref="AX48" si="18">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219"/>
      <c r="D49" s="220"/>
      <c r="E49" s="222"/>
      <c r="F49" s="223"/>
      <c r="G49" s="224"/>
      <c r="H49" s="225"/>
      <c r="I49" s="225"/>
      <c r="J49" s="225"/>
      <c r="K49" s="226"/>
      <c r="L49" s="230"/>
      <c r="M49" s="231"/>
      <c r="N49" s="231"/>
      <c r="O49" s="232"/>
      <c r="P49" s="214" t="s">
        <v>57</v>
      </c>
      <c r="Q49" s="215"/>
      <c r="R49" s="216"/>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220"/>
      <c r="E50" s="221"/>
      <c r="F50" s="220"/>
      <c r="G50" s="224"/>
      <c r="H50" s="225"/>
      <c r="I50" s="225"/>
      <c r="J50" s="225"/>
      <c r="K50" s="226"/>
      <c r="L50" s="227"/>
      <c r="M50" s="228"/>
      <c r="N50" s="228"/>
      <c r="O50" s="229"/>
      <c r="P50" s="233" t="s">
        <v>56</v>
      </c>
      <c r="Q50" s="234"/>
      <c r="R50" s="235"/>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189">
        <f t="shared" ref="AX50" si="19">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236"/>
      <c r="D51" s="237"/>
      <c r="E51" s="221"/>
      <c r="F51" s="220"/>
      <c r="G51" s="224"/>
      <c r="H51" s="225"/>
      <c r="I51" s="225"/>
      <c r="J51" s="225"/>
      <c r="K51" s="226"/>
      <c r="L51" s="227"/>
      <c r="M51" s="228"/>
      <c r="N51" s="228"/>
      <c r="O51" s="229"/>
      <c r="P51" s="199" t="s">
        <v>57</v>
      </c>
      <c r="Q51" s="200"/>
      <c r="R51" s="20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89"/>
      <c r="AY51" s="190"/>
      <c r="AZ51" s="191"/>
      <c r="BA51" s="192"/>
      <c r="BB51" s="196"/>
      <c r="BC51" s="197"/>
      <c r="BD51" s="197"/>
      <c r="BE51" s="197"/>
      <c r="BF51" s="197"/>
      <c r="BG51" s="19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656</v>
      </c>
      <c r="AY52" s="205"/>
      <c r="AZ52" s="206">
        <f>SUM(AZ16:BA51)</f>
        <v>164</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10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232</v>
      </c>
      <c r="AR56" s="330">
        <f>COUNTIFS($C$16:$D$51,"登録訪問介護員",$E$16:$F$51,"C")</f>
        <v>3</v>
      </c>
      <c r="AS56" s="331"/>
      <c r="AU56" s="143" t="s">
        <v>233</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v>30</v>
      </c>
      <c r="G57" s="188"/>
      <c r="H57" s="188">
        <v>31</v>
      </c>
      <c r="I57" s="188"/>
      <c r="J57" s="188">
        <v>31</v>
      </c>
      <c r="K57" s="188"/>
      <c r="L57" s="179">
        <f>SUM(F57:K57)</f>
        <v>92</v>
      </c>
      <c r="M57" s="179"/>
      <c r="N57" s="1"/>
      <c r="O57" s="1"/>
      <c r="P57" s="1"/>
      <c r="Q57" s="1"/>
      <c r="R57" s="1"/>
      <c r="S57" s="1"/>
      <c r="T57" s="1"/>
      <c r="U57" s="153" t="s">
        <v>4</v>
      </c>
      <c r="V57" s="155"/>
      <c r="W57" s="163">
        <f>SUMIFS($AX$16:$AY$51,$C$16:$D$51,"訪問介護員",$E$16:$F$51,"A")+SUMIFS($AX$16:$AY$51,$C$16:$D$51,"サービス提供責任者",$E$16:$F$51,"A")</f>
        <v>160</v>
      </c>
      <c r="X57" s="164"/>
      <c r="Y57" s="165">
        <f>SUMIFS($AZ$16:$BA$51,$C$16:$D$51,"訪問介護員",$E$16:$F$51,"A")+SUMIFS($AZ$16:$BA$51,$C$16:$D$51,"サービス提供責任者",$E$16:$F$51,"A")</f>
        <v>40</v>
      </c>
      <c r="Z57" s="166"/>
      <c r="AA57" s="1"/>
      <c r="AB57" s="322">
        <v>0</v>
      </c>
      <c r="AC57" s="323"/>
      <c r="AD57" s="324">
        <v>0</v>
      </c>
      <c r="AE57" s="325"/>
      <c r="AH57" s="322">
        <v>1</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v>15</v>
      </c>
      <c r="G58" s="188"/>
      <c r="H58" s="188">
        <v>16</v>
      </c>
      <c r="I58" s="188"/>
      <c r="J58" s="188">
        <v>15</v>
      </c>
      <c r="K58" s="188"/>
      <c r="L58" s="179">
        <f>SUM(F58:K58)</f>
        <v>46</v>
      </c>
      <c r="M58" s="179"/>
      <c r="N58" s="1"/>
      <c r="O58" s="1"/>
      <c r="P58" s="1"/>
      <c r="Q58" s="1"/>
      <c r="R58" s="1"/>
      <c r="S58" s="1"/>
      <c r="T58" s="1"/>
      <c r="U58" s="153" t="s">
        <v>5</v>
      </c>
      <c r="V58" s="155"/>
      <c r="W58" s="163">
        <f>SUMIFS($AX$16:$AY$51,$C$16:$D$51,"訪問介護員",$E$16:$F$51,"B")+SUMIFS($AX$16:$AY$51,$C$16:$D$51,"サービス提供責任者",$E$16:$F$51,"B")</f>
        <v>80</v>
      </c>
      <c r="X58" s="164"/>
      <c r="Y58" s="165">
        <f>SUMIFS($AZ$16:$BA$51,$C$16:$D$51,"訪問介護員",$E$16:$F$51,"B")+SUMIFS($AZ$16:$BA$51,$C$16:$D$51,"サービス提供責任者",$E$16:$F$51,"B")</f>
        <v>20</v>
      </c>
      <c r="Z58" s="166"/>
      <c r="AA58" s="1"/>
      <c r="AB58" s="322">
        <v>80</v>
      </c>
      <c r="AC58" s="323"/>
      <c r="AD58" s="324">
        <v>20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v>0.3</v>
      </c>
      <c r="G59" s="183"/>
      <c r="H59" s="183">
        <v>0.4</v>
      </c>
      <c r="I59" s="183"/>
      <c r="J59" s="183">
        <v>0.3</v>
      </c>
      <c r="K59" s="183"/>
      <c r="L59" s="184">
        <f>SUM(F59:K59)</f>
        <v>1</v>
      </c>
      <c r="M59" s="184"/>
      <c r="N59" s="1"/>
      <c r="O59" s="27"/>
      <c r="P59" s="28" t="s">
        <v>67</v>
      </c>
      <c r="Q59" s="28"/>
      <c r="R59" s="1"/>
      <c r="S59" s="1"/>
      <c r="T59" s="1"/>
      <c r="U59" s="153" t="s">
        <v>6</v>
      </c>
      <c r="V59" s="155"/>
      <c r="W59" s="163">
        <f>SUMIFS($AX$16:$AY$51,$C$16:$D$51,"訪問介護員",$E$16:$F$51,"C")+SUMIFS($AX$16:$AY$51,$C$16:$D$51,"サービス提供責任者",$E$16:$F$51,"C")</f>
        <v>208</v>
      </c>
      <c r="X59" s="164"/>
      <c r="Y59" s="165">
        <f>SUMIFS($AZ$16:$BA$51,$C$16:$D$51,"訪問介護員",$E$16:$F$51,"C")+SUMIFS($AZ$16:$BA$51,$C$16:$D$51,"サービス提供責任者",$E$16:$F$51,"C")</f>
        <v>52</v>
      </c>
      <c r="Z59" s="166"/>
      <c r="AA59" s="1"/>
      <c r="AB59" s="322">
        <v>208</v>
      </c>
      <c r="AC59" s="323"/>
      <c r="AD59" s="320">
        <v>52</v>
      </c>
      <c r="AE59" s="321"/>
      <c r="AH59" s="163" t="s">
        <v>81</v>
      </c>
      <c r="AI59" s="164"/>
      <c r="AJ59" s="1"/>
      <c r="AK59" s="1"/>
      <c r="AL59" s="1"/>
      <c r="AM59" s="153" t="s">
        <v>6</v>
      </c>
      <c r="AN59" s="155"/>
      <c r="AO59" s="163">
        <f>SUMIFS($AX$16:$AY$51,$C$16:$D$51,"登録訪問介護員",$E$16:$F$51,"C")</f>
        <v>127.99999999999997</v>
      </c>
      <c r="AP59" s="164"/>
      <c r="AQ59" s="165">
        <f>SUMIFS($AZ$16:$BA$51,$C$16:$D$51,"登録訪問介護員",$E$16:$F$51,"C")</f>
        <v>31.999999999999993</v>
      </c>
      <c r="AR59" s="166"/>
      <c r="AS59" s="1"/>
      <c r="AT59" s="322">
        <v>120</v>
      </c>
      <c r="AU59" s="323"/>
      <c r="AV59" s="320">
        <v>30</v>
      </c>
      <c r="AW59" s="321"/>
      <c r="BA59" s="153" t="s">
        <v>7</v>
      </c>
      <c r="BB59" s="155"/>
      <c r="BC59" s="153" t="s">
        <v>172</v>
      </c>
      <c r="BD59" s="154"/>
      <c r="BE59" s="154"/>
      <c r="BF59" s="155"/>
    </row>
    <row r="60" spans="2:59" ht="20.25" customHeight="1" x14ac:dyDescent="0.4">
      <c r="C60" s="176" t="s">
        <v>64</v>
      </c>
      <c r="D60" s="176"/>
      <c r="E60" s="176"/>
      <c r="F60" s="184">
        <f>SUM(F57:G59)</f>
        <v>45.3</v>
      </c>
      <c r="G60" s="184"/>
      <c r="H60" s="184">
        <f>SUM(H57:I59)</f>
        <v>47.4</v>
      </c>
      <c r="I60" s="184"/>
      <c r="J60" s="184">
        <f>SUM(J57:K59)</f>
        <v>46.3</v>
      </c>
      <c r="K60" s="184"/>
      <c r="L60" s="184">
        <f>SUM(L57:M59)</f>
        <v>139</v>
      </c>
      <c r="M60" s="184"/>
      <c r="N60" s="185" t="s">
        <v>66</v>
      </c>
      <c r="O60" s="186"/>
      <c r="P60" s="326">
        <f>L60/3</f>
        <v>46.333333333333336</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448</v>
      </c>
      <c r="X61" s="164"/>
      <c r="Y61" s="165">
        <f>SUM(Y57:Z60)</f>
        <v>112</v>
      </c>
      <c r="Z61" s="166"/>
      <c r="AA61" s="1"/>
      <c r="AB61" s="163">
        <f>SUM(AB57:AC60)</f>
        <v>288</v>
      </c>
      <c r="AC61" s="164"/>
      <c r="AD61" s="165">
        <f>SUM(AD57:AE60)</f>
        <v>72</v>
      </c>
      <c r="AE61" s="166"/>
      <c r="AH61" s="163">
        <f>SUM(AH57:AI58)</f>
        <v>1</v>
      </c>
      <c r="AI61" s="164"/>
      <c r="AJ61" s="1"/>
      <c r="AK61" s="1"/>
      <c r="AL61" s="1"/>
      <c r="AM61" s="153" t="s">
        <v>64</v>
      </c>
      <c r="AN61" s="155"/>
      <c r="AO61" s="163">
        <f>SUM(AO59:AP60)</f>
        <v>127.99999999999997</v>
      </c>
      <c r="AP61" s="164"/>
      <c r="AQ61" s="165">
        <f>SUM(AQ59:AR60)</f>
        <v>31.999999999999993</v>
      </c>
      <c r="AR61" s="166"/>
      <c r="AS61" s="1"/>
      <c r="AT61" s="163">
        <f>SUM(AT59:AU60)</f>
        <v>120</v>
      </c>
      <c r="AU61" s="164"/>
      <c r="AV61" s="165">
        <f>SUM(AV59:AW60)</f>
        <v>30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46.333333333333336</v>
      </c>
      <c r="D63" s="175"/>
      <c r="E63" s="141" t="s">
        <v>68</v>
      </c>
      <c r="F63" s="172">
        <v>40</v>
      </c>
      <c r="G63" s="173"/>
      <c r="H63" s="141" t="s">
        <v>69</v>
      </c>
      <c r="I63" s="174">
        <f>C63/F63</f>
        <v>1.1583333333333334</v>
      </c>
      <c r="J63" s="175"/>
      <c r="K63" s="141" t="s">
        <v>70</v>
      </c>
      <c r="L63" s="180">
        <f>IF(C63&lt;40,1,ROUNDUP(I63,1))</f>
        <v>1.2000000000000002</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72</v>
      </c>
      <c r="V66" s="168"/>
      <c r="W66" s="168"/>
      <c r="X66" s="169"/>
      <c r="Y66" s="141" t="s">
        <v>68</v>
      </c>
      <c r="Z66" s="153">
        <f>IF($AB$63="週",$AW$5,$BA$5)</f>
        <v>40</v>
      </c>
      <c r="AA66" s="154"/>
      <c r="AB66" s="154"/>
      <c r="AC66" s="155"/>
      <c r="AD66" s="141" t="s">
        <v>69</v>
      </c>
      <c r="AE66" s="156">
        <f>ROUNDDOWN(U66/Z66,1)</f>
        <v>1.8</v>
      </c>
      <c r="AF66" s="157"/>
      <c r="AG66" s="157"/>
      <c r="AH66" s="158"/>
      <c r="AI66" s="1"/>
      <c r="AJ66" s="1"/>
      <c r="AK66" s="1"/>
      <c r="AL66" s="1"/>
      <c r="AM66" s="167">
        <f>IF($AB$63="週",AV61,AT61)</f>
        <v>30</v>
      </c>
      <c r="AN66" s="168"/>
      <c r="AO66" s="168"/>
      <c r="AP66" s="169"/>
      <c r="AQ66" s="141" t="s">
        <v>68</v>
      </c>
      <c r="AR66" s="153">
        <f>IF($AB$63="週",$AW$5,$BA$5)</f>
        <v>40</v>
      </c>
      <c r="AS66" s="154"/>
      <c r="AT66" s="154"/>
      <c r="AU66" s="155"/>
      <c r="AV66" s="141" t="s">
        <v>69</v>
      </c>
      <c r="AW66" s="156">
        <f>ROUNDDOWN(AM66/AR66,1)</f>
        <v>0.7</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1</v>
      </c>
      <c r="V71" s="154"/>
      <c r="W71" s="154"/>
      <c r="X71" s="155"/>
      <c r="Y71" s="141" t="s">
        <v>204</v>
      </c>
      <c r="Z71" s="156">
        <f>AE66</f>
        <v>1.8</v>
      </c>
      <c r="AA71" s="157"/>
      <c r="AB71" s="157"/>
      <c r="AC71" s="158"/>
      <c r="AD71" s="141" t="s">
        <v>69</v>
      </c>
      <c r="AE71" s="160">
        <f>ROUNDDOWN(U71+Z71,1)</f>
        <v>2.8</v>
      </c>
      <c r="AF71" s="161"/>
      <c r="AG71" s="161"/>
      <c r="AH71" s="162"/>
      <c r="AI71" s="1"/>
      <c r="AJ71" s="1"/>
      <c r="AK71" s="1"/>
      <c r="AL71" s="1"/>
      <c r="AM71" s="1"/>
      <c r="AN71" s="12"/>
      <c r="AO71" s="13"/>
      <c r="AP71" s="13"/>
      <c r="AQ71" s="1"/>
      <c r="AR71" s="1"/>
      <c r="AS71" s="1"/>
      <c r="AT71" s="1"/>
      <c r="AU71" s="1"/>
      <c r="AV71" s="1"/>
      <c r="AW71" s="1"/>
      <c r="AX71" s="1"/>
      <c r="BA71" s="1"/>
      <c r="BB71" s="1"/>
      <c r="BC71" s="160">
        <f>AE71+AW66</f>
        <v>3.5</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 ref="W56:X56"/>
    <mergeCell ref="Y56:Z56"/>
    <mergeCell ref="W55:Z55"/>
    <mergeCell ref="U55:V56"/>
    <mergeCell ref="AB55:AE55"/>
    <mergeCell ref="AB56:AC56"/>
    <mergeCell ref="AD56:AE56"/>
    <mergeCell ref="AB57:AC57"/>
    <mergeCell ref="AD57:AE57"/>
    <mergeCell ref="W57:X57"/>
    <mergeCell ref="Y57:Z57"/>
    <mergeCell ref="U57:V57"/>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P1:BD1"/>
    <mergeCell ref="X2:Y2"/>
    <mergeCell ref="AA2:AB2"/>
    <mergeCell ref="AE2:AF2"/>
    <mergeCell ref="AP2:BD2"/>
    <mergeCell ref="BC3:BF3"/>
    <mergeCell ref="BA5:BB5"/>
    <mergeCell ref="AS5:AT5"/>
    <mergeCell ref="BA7:BB7"/>
    <mergeCell ref="AW5:AX5"/>
    <mergeCell ref="K7:M7"/>
    <mergeCell ref="O7:Q7"/>
    <mergeCell ref="S7:T7"/>
    <mergeCell ref="B8:U8"/>
    <mergeCell ref="B9:U9"/>
    <mergeCell ref="B4:I4"/>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 ref="L55:M55"/>
    <mergeCell ref="C58:E58"/>
    <mergeCell ref="F58:G58"/>
    <mergeCell ref="H58:I58"/>
    <mergeCell ref="J58:K58"/>
    <mergeCell ref="L58:M58"/>
    <mergeCell ref="C57:E57"/>
    <mergeCell ref="F57:G57"/>
    <mergeCell ref="H57:I57"/>
    <mergeCell ref="J57:K57"/>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tabSelected="1" view="pageBreakPreview" zoomScale="75" zoomScaleNormal="55" zoomScaleSheetLayoutView="75" workbookViewId="0">
      <selection activeCell="L3" sqref="L3"/>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264</v>
      </c>
      <c r="D1" s="3"/>
      <c r="G1" s="6" t="s">
        <v>17</v>
      </c>
      <c r="J1" s="3"/>
      <c r="K1" s="3"/>
      <c r="L1" s="3"/>
      <c r="M1" s="3"/>
      <c r="AN1" s="8" t="s">
        <v>20</v>
      </c>
      <c r="AO1" s="8" t="s">
        <v>18</v>
      </c>
      <c r="AP1" s="308" t="s">
        <v>185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5">
        <v>8</v>
      </c>
      <c r="AT5" s="315"/>
      <c r="AU5" s="71" t="s">
        <v>58</v>
      </c>
      <c r="AV5" s="70"/>
      <c r="AW5" s="315">
        <v>40</v>
      </c>
      <c r="AX5" s="315"/>
      <c r="AY5" s="71" t="s">
        <v>59</v>
      </c>
      <c r="AZ5" s="70"/>
      <c r="BA5" s="315">
        <v>160</v>
      </c>
      <c r="BB5" s="315"/>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c r="L6" s="296"/>
      <c r="M6" s="296"/>
      <c r="N6" s="68" t="s">
        <v>51</v>
      </c>
      <c r="O6" s="296"/>
      <c r="P6" s="296"/>
      <c r="Q6" s="296"/>
      <c r="R6" s="64" t="s">
        <v>124</v>
      </c>
      <c r="S6" s="297" t="str">
        <f>IF(OR(K6="",O6=""),"",(O6+IF(K6&gt;O6,1,0)-K6)*24)</f>
        <v/>
      </c>
      <c r="T6" s="297"/>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296"/>
      <c r="L7" s="296"/>
      <c r="M7" s="296"/>
      <c r="N7" s="68" t="s">
        <v>51</v>
      </c>
      <c r="O7" s="296"/>
      <c r="P7" s="296"/>
      <c r="Q7" s="296"/>
      <c r="R7" s="64" t="s">
        <v>124</v>
      </c>
      <c r="S7" s="297" t="str">
        <f>IF(OR(K7="",O7=""),"",(O7+IF(K7&gt;O7,1,0)-K7)*24)</f>
        <v/>
      </c>
      <c r="T7" s="297"/>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318">
        <f>DAY(EOMONTH(DATE(AA2,AE2,1),0))</f>
        <v>30</v>
      </c>
      <c r="BB7" s="319"/>
      <c r="BC7" s="71" t="s">
        <v>61</v>
      </c>
      <c r="BF7" s="75"/>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34"/>
      <c r="Q11" s="34"/>
      <c r="R11" s="34"/>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35"/>
      <c r="Q12" s="35"/>
      <c r="R12" s="35"/>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c r="D16" s="343"/>
      <c r="E16" s="259"/>
      <c r="F16" s="340"/>
      <c r="G16" s="224"/>
      <c r="H16" s="336"/>
      <c r="I16" s="336"/>
      <c r="J16" s="336"/>
      <c r="K16" s="337"/>
      <c r="L16" s="261"/>
      <c r="M16" s="262"/>
      <c r="N16" s="262"/>
      <c r="O16" s="263"/>
      <c r="P16" s="264" t="s">
        <v>56</v>
      </c>
      <c r="Q16" s="265"/>
      <c r="R16" s="266"/>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44">
        <f>IF($BC$3="計画",SUM(S17:AT17),IF($BC$3="実績",SUM(S17:AW17),""))</f>
        <v>0</v>
      </c>
      <c r="AY16" s="245"/>
      <c r="AZ16" s="246">
        <f>IF($BC$3="計画",AX16/4,IF($BC$3="実績",AX16/($BA$7/7),""))</f>
        <v>0</v>
      </c>
      <c r="BA16" s="247"/>
      <c r="BB16" s="248"/>
      <c r="BC16" s="249"/>
      <c r="BD16" s="249"/>
      <c r="BE16" s="249"/>
      <c r="BF16" s="249"/>
      <c r="BG16" s="250"/>
    </row>
    <row r="17" spans="2:59" ht="20.25" customHeight="1" x14ac:dyDescent="0.4">
      <c r="B17" s="217"/>
      <c r="C17" s="333"/>
      <c r="D17" s="332"/>
      <c r="E17" s="341"/>
      <c r="F17" s="342"/>
      <c r="G17" s="338"/>
      <c r="H17" s="336"/>
      <c r="I17" s="336"/>
      <c r="J17" s="336"/>
      <c r="K17" s="337"/>
      <c r="L17" s="253"/>
      <c r="M17" s="254"/>
      <c r="N17" s="254"/>
      <c r="O17" s="255"/>
      <c r="P17" s="199" t="s">
        <v>57</v>
      </c>
      <c r="Q17" s="200"/>
      <c r="R17" s="20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189"/>
      <c r="AY17" s="190"/>
      <c r="AZ17" s="191"/>
      <c r="BA17" s="192"/>
      <c r="BB17" s="196"/>
      <c r="BC17" s="197"/>
      <c r="BD17" s="197"/>
      <c r="BE17" s="197"/>
      <c r="BF17" s="197"/>
      <c r="BG17" s="198"/>
    </row>
    <row r="18" spans="2:59" ht="20.25" customHeight="1" x14ac:dyDescent="0.4">
      <c r="B18" s="217">
        <f>B16+1</f>
        <v>2</v>
      </c>
      <c r="C18" s="219"/>
      <c r="D18" s="332"/>
      <c r="E18" s="222"/>
      <c r="F18" s="335"/>
      <c r="G18" s="224"/>
      <c r="H18" s="336"/>
      <c r="I18" s="336"/>
      <c r="J18" s="336"/>
      <c r="K18" s="337"/>
      <c r="L18" s="230"/>
      <c r="M18" s="231"/>
      <c r="N18" s="231"/>
      <c r="O18" s="232"/>
      <c r="P18" s="233" t="s">
        <v>56</v>
      </c>
      <c r="Q18" s="234"/>
      <c r="R18" s="235"/>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189">
        <f>IF($BC$3="計画",SUM(S19:AT19),IF($BC$3="実績",SUM(S19:AW19),""))</f>
        <v>0</v>
      </c>
      <c r="AY18" s="190"/>
      <c r="AZ18" s="191">
        <f>IF($BC$3="計画",AX18/4,IF($BC$3="実績",AX18/($BA$7/7),""))</f>
        <v>0</v>
      </c>
      <c r="BA18" s="192"/>
      <c r="BB18" s="193"/>
      <c r="BC18" s="194"/>
      <c r="BD18" s="194"/>
      <c r="BE18" s="194"/>
      <c r="BF18" s="194"/>
      <c r="BG18" s="195"/>
    </row>
    <row r="19" spans="2:59" ht="20.25" customHeight="1" x14ac:dyDescent="0.4">
      <c r="B19" s="217"/>
      <c r="C19" s="333"/>
      <c r="D19" s="332"/>
      <c r="E19" s="341"/>
      <c r="F19" s="342"/>
      <c r="G19" s="338"/>
      <c r="H19" s="336"/>
      <c r="I19" s="336"/>
      <c r="J19" s="336"/>
      <c r="K19" s="337"/>
      <c r="L19" s="253"/>
      <c r="M19" s="254"/>
      <c r="N19" s="254"/>
      <c r="O19" s="255"/>
      <c r="P19" s="199" t="s">
        <v>57</v>
      </c>
      <c r="Q19" s="200"/>
      <c r="R19" s="20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189"/>
      <c r="AY19" s="190"/>
      <c r="AZ19" s="191"/>
      <c r="BA19" s="192"/>
      <c r="BB19" s="196"/>
      <c r="BC19" s="197"/>
      <c r="BD19" s="197"/>
      <c r="BE19" s="197"/>
      <c r="BF19" s="197"/>
      <c r="BG19" s="198"/>
    </row>
    <row r="20" spans="2:59" ht="20.25" customHeight="1" x14ac:dyDescent="0.4">
      <c r="B20" s="217">
        <f t="shared" ref="B20" si="22">B18+1</f>
        <v>3</v>
      </c>
      <c r="C20" s="219"/>
      <c r="D20" s="332"/>
      <c r="E20" s="221"/>
      <c r="F20" s="332"/>
      <c r="G20" s="224"/>
      <c r="H20" s="336"/>
      <c r="I20" s="336"/>
      <c r="J20" s="336"/>
      <c r="K20" s="337"/>
      <c r="L20" s="227"/>
      <c r="M20" s="228"/>
      <c r="N20" s="228"/>
      <c r="O20" s="229"/>
      <c r="P20" s="233" t="s">
        <v>56</v>
      </c>
      <c r="Q20" s="234"/>
      <c r="R20" s="235"/>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189">
        <f>IF($BC$3="計画",SUM(S21:AT21),IF($BC$3="実績",SUM(S21:AW21),""))</f>
        <v>0</v>
      </c>
      <c r="AY20" s="190"/>
      <c r="AZ20" s="191">
        <f>IF($BC$3="計画",AX20/4,IF($BC$3="実績",AX20/($BA$7/7),""))</f>
        <v>0</v>
      </c>
      <c r="BA20" s="192"/>
      <c r="BB20" s="193"/>
      <c r="BC20" s="194"/>
      <c r="BD20" s="194"/>
      <c r="BE20" s="194"/>
      <c r="BF20" s="194"/>
      <c r="BG20" s="195"/>
    </row>
    <row r="21" spans="2:59" ht="20.25" customHeight="1" x14ac:dyDescent="0.4">
      <c r="B21" s="217"/>
      <c r="C21" s="333"/>
      <c r="D21" s="332"/>
      <c r="E21" s="339"/>
      <c r="F21" s="332"/>
      <c r="G21" s="338"/>
      <c r="H21" s="336"/>
      <c r="I21" s="336"/>
      <c r="J21" s="336"/>
      <c r="K21" s="337"/>
      <c r="L21" s="227"/>
      <c r="M21" s="228"/>
      <c r="N21" s="228"/>
      <c r="O21" s="229"/>
      <c r="P21" s="199" t="s">
        <v>57</v>
      </c>
      <c r="Q21" s="200"/>
      <c r="R21" s="20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189"/>
      <c r="AY21" s="190"/>
      <c r="AZ21" s="191"/>
      <c r="BA21" s="192"/>
      <c r="BB21" s="196"/>
      <c r="BC21" s="197"/>
      <c r="BD21" s="197"/>
      <c r="BE21" s="197"/>
      <c r="BF21" s="197"/>
      <c r="BG21" s="198"/>
    </row>
    <row r="22" spans="2:59" ht="20.25" customHeight="1" x14ac:dyDescent="0.4">
      <c r="B22" s="217">
        <f t="shared" ref="B22" si="23">B20+1</f>
        <v>4</v>
      </c>
      <c r="C22" s="219"/>
      <c r="D22" s="332"/>
      <c r="E22" s="221"/>
      <c r="F22" s="332"/>
      <c r="G22" s="224"/>
      <c r="H22" s="336"/>
      <c r="I22" s="336"/>
      <c r="J22" s="336"/>
      <c r="K22" s="337"/>
      <c r="L22" s="227"/>
      <c r="M22" s="228"/>
      <c r="N22" s="228"/>
      <c r="O22" s="229"/>
      <c r="P22" s="233" t="s">
        <v>56</v>
      </c>
      <c r="Q22" s="234"/>
      <c r="R22" s="235"/>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189">
        <f t="shared" ref="AX22" si="24">IF($BC$3="計画",SUM(S23:AT23),IF($BC$3="実績",SUM(S23:AW23),""))</f>
        <v>0</v>
      </c>
      <c r="AY22" s="190"/>
      <c r="AZ22" s="191">
        <f>IF($BC$3="計画",AX22/4,IF($BC$3="実績",AX22/($BA$7/7),""))</f>
        <v>0</v>
      </c>
      <c r="BA22" s="192"/>
      <c r="BB22" s="193"/>
      <c r="BC22" s="194"/>
      <c r="BD22" s="194"/>
      <c r="BE22" s="194"/>
      <c r="BF22" s="194"/>
      <c r="BG22" s="195"/>
    </row>
    <row r="23" spans="2:59" ht="20.25" customHeight="1" x14ac:dyDescent="0.4">
      <c r="B23" s="217"/>
      <c r="C23" s="333"/>
      <c r="D23" s="332"/>
      <c r="E23" s="339"/>
      <c r="F23" s="332"/>
      <c r="G23" s="338"/>
      <c r="H23" s="336"/>
      <c r="I23" s="336"/>
      <c r="J23" s="336"/>
      <c r="K23" s="337"/>
      <c r="L23" s="227"/>
      <c r="M23" s="228"/>
      <c r="N23" s="228"/>
      <c r="O23" s="229"/>
      <c r="P23" s="199" t="s">
        <v>57</v>
      </c>
      <c r="Q23" s="200"/>
      <c r="R23" s="20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189"/>
      <c r="AY23" s="190"/>
      <c r="AZ23" s="191"/>
      <c r="BA23" s="192"/>
      <c r="BB23" s="196"/>
      <c r="BC23" s="197"/>
      <c r="BD23" s="197"/>
      <c r="BE23" s="197"/>
      <c r="BF23" s="197"/>
      <c r="BG23" s="198"/>
    </row>
    <row r="24" spans="2:59" ht="20.25" customHeight="1" x14ac:dyDescent="0.4">
      <c r="B24" s="217">
        <f t="shared" ref="B24" si="25">B22+1</f>
        <v>5</v>
      </c>
      <c r="C24" s="219"/>
      <c r="D24" s="332"/>
      <c r="E24" s="221"/>
      <c r="F24" s="332"/>
      <c r="G24" s="224"/>
      <c r="H24" s="336"/>
      <c r="I24" s="336"/>
      <c r="J24" s="336"/>
      <c r="K24" s="337"/>
      <c r="L24" s="227"/>
      <c r="M24" s="228"/>
      <c r="N24" s="228"/>
      <c r="O24" s="229"/>
      <c r="P24" s="233" t="s">
        <v>56</v>
      </c>
      <c r="Q24" s="234"/>
      <c r="R24" s="235"/>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189">
        <f t="shared" ref="AX24" si="26">IF($BC$3="計画",SUM(S25:AT25),IF($BC$3="実績",SUM(S25:AW25),""))</f>
        <v>0</v>
      </c>
      <c r="AY24" s="190"/>
      <c r="AZ24" s="191">
        <f>IF($BC$3="計画",AX24/4,IF($BC$3="実績",AX24/($BA$7/7),""))</f>
        <v>0</v>
      </c>
      <c r="BA24" s="192"/>
      <c r="BB24" s="193"/>
      <c r="BC24" s="194"/>
      <c r="BD24" s="194"/>
      <c r="BE24" s="194"/>
      <c r="BF24" s="194"/>
      <c r="BG24" s="195"/>
    </row>
    <row r="25" spans="2:59" ht="20.25" customHeight="1" x14ac:dyDescent="0.4">
      <c r="B25" s="217"/>
      <c r="C25" s="333"/>
      <c r="D25" s="332"/>
      <c r="E25" s="339"/>
      <c r="F25" s="332"/>
      <c r="G25" s="338"/>
      <c r="H25" s="336"/>
      <c r="I25" s="336"/>
      <c r="J25" s="336"/>
      <c r="K25" s="337"/>
      <c r="L25" s="227"/>
      <c r="M25" s="228"/>
      <c r="N25" s="228"/>
      <c r="O25" s="229"/>
      <c r="P25" s="199" t="s">
        <v>57</v>
      </c>
      <c r="Q25" s="200"/>
      <c r="R25" s="20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189"/>
      <c r="AY25" s="190"/>
      <c r="AZ25" s="191"/>
      <c r="BA25" s="192"/>
      <c r="BB25" s="196"/>
      <c r="BC25" s="197"/>
      <c r="BD25" s="197"/>
      <c r="BE25" s="197"/>
      <c r="BF25" s="197"/>
      <c r="BG25" s="198"/>
    </row>
    <row r="26" spans="2:59" ht="20.25" customHeight="1" x14ac:dyDescent="0.4">
      <c r="B26" s="217">
        <f t="shared" ref="B26" si="27">B24+1</f>
        <v>6</v>
      </c>
      <c r="C26" s="219"/>
      <c r="D26" s="332"/>
      <c r="E26" s="221"/>
      <c r="F26" s="332"/>
      <c r="G26" s="224"/>
      <c r="H26" s="336"/>
      <c r="I26" s="336"/>
      <c r="J26" s="336"/>
      <c r="K26" s="337"/>
      <c r="L26" s="227"/>
      <c r="M26" s="228"/>
      <c r="N26" s="228"/>
      <c r="O26" s="229"/>
      <c r="P26" s="233" t="s">
        <v>56</v>
      </c>
      <c r="Q26" s="234"/>
      <c r="R26" s="235"/>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189">
        <f>IF($BC$3="計画",SUM(S27:AT27),IF($BC$3="実績",SUM(S27:AW27),""))</f>
        <v>0</v>
      </c>
      <c r="AY26" s="190"/>
      <c r="AZ26" s="191">
        <f>IF($BC$3="計画",AX26/4,IF($BC$3="実績",AX26/($BA$7/7),""))</f>
        <v>0</v>
      </c>
      <c r="BA26" s="192"/>
      <c r="BB26" s="193"/>
      <c r="BC26" s="194"/>
      <c r="BD26" s="194"/>
      <c r="BE26" s="194"/>
      <c r="BF26" s="194"/>
      <c r="BG26" s="195"/>
    </row>
    <row r="27" spans="2:59" ht="20.25" customHeight="1" x14ac:dyDescent="0.4">
      <c r="B27" s="217"/>
      <c r="C27" s="333"/>
      <c r="D27" s="332"/>
      <c r="E27" s="339"/>
      <c r="F27" s="332"/>
      <c r="G27" s="338"/>
      <c r="H27" s="336"/>
      <c r="I27" s="336"/>
      <c r="J27" s="336"/>
      <c r="K27" s="337"/>
      <c r="L27" s="227"/>
      <c r="M27" s="228"/>
      <c r="N27" s="228"/>
      <c r="O27" s="229"/>
      <c r="P27" s="199" t="s">
        <v>57</v>
      </c>
      <c r="Q27" s="200"/>
      <c r="R27" s="20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189"/>
      <c r="AY27" s="190"/>
      <c r="AZ27" s="191"/>
      <c r="BA27" s="192"/>
      <c r="BB27" s="196"/>
      <c r="BC27" s="197"/>
      <c r="BD27" s="197"/>
      <c r="BE27" s="197"/>
      <c r="BF27" s="197"/>
      <c r="BG27" s="198"/>
    </row>
    <row r="28" spans="2:59" ht="20.25" customHeight="1" x14ac:dyDescent="0.4">
      <c r="B28" s="217">
        <f t="shared" ref="B28" si="28">B26+1</f>
        <v>7</v>
      </c>
      <c r="C28" s="219"/>
      <c r="D28" s="332"/>
      <c r="E28" s="221"/>
      <c r="F28" s="332"/>
      <c r="G28" s="224"/>
      <c r="H28" s="336"/>
      <c r="I28" s="336"/>
      <c r="J28" s="336"/>
      <c r="K28" s="337"/>
      <c r="L28" s="227"/>
      <c r="M28" s="228"/>
      <c r="N28" s="228"/>
      <c r="O28" s="229"/>
      <c r="P28" s="233" t="s">
        <v>56</v>
      </c>
      <c r="Q28" s="234"/>
      <c r="R28" s="235"/>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189">
        <f>IF($BC$3="計画",SUM(S29:AT29),IF($BC$3="実績",SUM(S29:AW29),""))</f>
        <v>0</v>
      </c>
      <c r="AY28" s="190"/>
      <c r="AZ28" s="191">
        <f>IF($BC$3="計画",AX28/4,IF($BC$3="実績",AX28/($BA$7/7),""))</f>
        <v>0</v>
      </c>
      <c r="BA28" s="192"/>
      <c r="BB28" s="193"/>
      <c r="BC28" s="194"/>
      <c r="BD28" s="194"/>
      <c r="BE28" s="194"/>
      <c r="BF28" s="194"/>
      <c r="BG28" s="195"/>
    </row>
    <row r="29" spans="2:59" ht="20.25" customHeight="1" x14ac:dyDescent="0.4">
      <c r="B29" s="217"/>
      <c r="C29" s="333"/>
      <c r="D29" s="332"/>
      <c r="E29" s="339"/>
      <c r="F29" s="332"/>
      <c r="G29" s="338"/>
      <c r="H29" s="336"/>
      <c r="I29" s="336"/>
      <c r="J29" s="336"/>
      <c r="K29" s="337"/>
      <c r="L29" s="227"/>
      <c r="M29" s="228"/>
      <c r="N29" s="228"/>
      <c r="O29" s="229"/>
      <c r="P29" s="199" t="s">
        <v>57</v>
      </c>
      <c r="Q29" s="200"/>
      <c r="R29" s="20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189"/>
      <c r="AY29" s="190"/>
      <c r="AZ29" s="191"/>
      <c r="BA29" s="192"/>
      <c r="BB29" s="196"/>
      <c r="BC29" s="197"/>
      <c r="BD29" s="197"/>
      <c r="BE29" s="197"/>
      <c r="BF29" s="197"/>
      <c r="BG29" s="198"/>
    </row>
    <row r="30" spans="2:59" ht="20.25" customHeight="1" x14ac:dyDescent="0.4">
      <c r="B30" s="217">
        <f t="shared" ref="B30" si="29">B28+1</f>
        <v>8</v>
      </c>
      <c r="C30" s="219"/>
      <c r="D30" s="332"/>
      <c r="E30" s="221"/>
      <c r="F30" s="332"/>
      <c r="G30" s="224"/>
      <c r="H30" s="336"/>
      <c r="I30" s="336"/>
      <c r="J30" s="336"/>
      <c r="K30" s="337"/>
      <c r="L30" s="227"/>
      <c r="M30" s="228"/>
      <c r="N30" s="228"/>
      <c r="O30" s="229"/>
      <c r="P30" s="233" t="s">
        <v>56</v>
      </c>
      <c r="Q30" s="234"/>
      <c r="R30" s="235"/>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189">
        <f t="shared" ref="AX30" si="30">IF($BC$3="計画",SUM(S31:AT31),IF($BC$3="実績",SUM(S31:AW31),""))</f>
        <v>0</v>
      </c>
      <c r="AY30" s="190"/>
      <c r="AZ30" s="191">
        <f>IF($BC$3="計画",AX30/4,IF($BC$3="実績",AX30/($BA$7/7),""))</f>
        <v>0</v>
      </c>
      <c r="BA30" s="192"/>
      <c r="BB30" s="193"/>
      <c r="BC30" s="194"/>
      <c r="BD30" s="194"/>
      <c r="BE30" s="194"/>
      <c r="BF30" s="194"/>
      <c r="BG30" s="195"/>
    </row>
    <row r="31" spans="2:59" ht="20.25" customHeight="1" x14ac:dyDescent="0.4">
      <c r="B31" s="217"/>
      <c r="C31" s="333"/>
      <c r="D31" s="332"/>
      <c r="E31" s="339"/>
      <c r="F31" s="332"/>
      <c r="G31" s="338"/>
      <c r="H31" s="336"/>
      <c r="I31" s="336"/>
      <c r="J31" s="336"/>
      <c r="K31" s="337"/>
      <c r="L31" s="227"/>
      <c r="M31" s="228"/>
      <c r="N31" s="228"/>
      <c r="O31" s="229"/>
      <c r="P31" s="199" t="s">
        <v>57</v>
      </c>
      <c r="Q31" s="200"/>
      <c r="R31" s="20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189"/>
      <c r="AY31" s="190"/>
      <c r="AZ31" s="191"/>
      <c r="BA31" s="192"/>
      <c r="BB31" s="196"/>
      <c r="BC31" s="197"/>
      <c r="BD31" s="197"/>
      <c r="BE31" s="197"/>
      <c r="BF31" s="197"/>
      <c r="BG31" s="198"/>
    </row>
    <row r="32" spans="2:59" ht="20.25" customHeight="1" x14ac:dyDescent="0.4">
      <c r="B32" s="217">
        <f>B30+1</f>
        <v>9</v>
      </c>
      <c r="C32" s="219"/>
      <c r="D32" s="332"/>
      <c r="E32" s="221"/>
      <c r="F32" s="332"/>
      <c r="G32" s="224"/>
      <c r="H32" s="336"/>
      <c r="I32" s="336"/>
      <c r="J32" s="336"/>
      <c r="K32" s="337"/>
      <c r="L32" s="227"/>
      <c r="M32" s="228"/>
      <c r="N32" s="228"/>
      <c r="O32" s="229"/>
      <c r="P32" s="233" t="s">
        <v>56</v>
      </c>
      <c r="Q32" s="234"/>
      <c r="R32" s="235"/>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189">
        <f t="shared" ref="AX32" si="31">IF($BC$3="計画",SUM(S33:AT33),IF($BC$3="実績",SUM(S33:AW33),""))</f>
        <v>0</v>
      </c>
      <c r="AY32" s="190"/>
      <c r="AZ32" s="191">
        <f>IF($BC$3="計画",AX32/4,IF($BC$3="実績",AX32/($BA$7/7),""))</f>
        <v>0</v>
      </c>
      <c r="BA32" s="192"/>
      <c r="BB32" s="238"/>
      <c r="BC32" s="239"/>
      <c r="BD32" s="239"/>
      <c r="BE32" s="239"/>
      <c r="BF32" s="239"/>
      <c r="BG32" s="240"/>
    </row>
    <row r="33" spans="2:59" ht="20.25" customHeight="1" x14ac:dyDescent="0.4">
      <c r="B33" s="217"/>
      <c r="C33" s="333"/>
      <c r="D33" s="332"/>
      <c r="E33" s="339"/>
      <c r="F33" s="332"/>
      <c r="G33" s="338"/>
      <c r="H33" s="336"/>
      <c r="I33" s="336"/>
      <c r="J33" s="336"/>
      <c r="K33" s="337"/>
      <c r="L33" s="227"/>
      <c r="M33" s="228"/>
      <c r="N33" s="228"/>
      <c r="O33" s="229"/>
      <c r="P33" s="199" t="s">
        <v>57</v>
      </c>
      <c r="Q33" s="200"/>
      <c r="R33" s="20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189"/>
      <c r="AY33" s="190"/>
      <c r="AZ33" s="191"/>
      <c r="BA33" s="192"/>
      <c r="BB33" s="241"/>
      <c r="BC33" s="242"/>
      <c r="BD33" s="242"/>
      <c r="BE33" s="242"/>
      <c r="BF33" s="242"/>
      <c r="BG33" s="243"/>
    </row>
    <row r="34" spans="2:59" ht="20.25" customHeight="1" x14ac:dyDescent="0.4">
      <c r="B34" s="217">
        <f t="shared" ref="B34:B36" si="32">B32+1</f>
        <v>10</v>
      </c>
      <c r="C34" s="219"/>
      <c r="D34" s="332"/>
      <c r="E34" s="221"/>
      <c r="F34" s="332"/>
      <c r="G34" s="224"/>
      <c r="H34" s="336"/>
      <c r="I34" s="336"/>
      <c r="J34" s="336"/>
      <c r="K34" s="337"/>
      <c r="L34" s="227"/>
      <c r="M34" s="228"/>
      <c r="N34" s="228"/>
      <c r="O34" s="229"/>
      <c r="P34" s="233" t="s">
        <v>56</v>
      </c>
      <c r="Q34" s="234"/>
      <c r="R34" s="235"/>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189">
        <f t="shared" ref="AX34" si="33">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333"/>
      <c r="D35" s="332"/>
      <c r="E35" s="334"/>
      <c r="F35" s="335"/>
      <c r="G35" s="338"/>
      <c r="H35" s="336"/>
      <c r="I35" s="336"/>
      <c r="J35" s="336"/>
      <c r="K35" s="337"/>
      <c r="L35" s="230"/>
      <c r="M35" s="231"/>
      <c r="N35" s="231"/>
      <c r="O35" s="232"/>
      <c r="P35" s="214" t="s">
        <v>57</v>
      </c>
      <c r="Q35" s="215"/>
      <c r="R35" s="216"/>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189"/>
      <c r="AY35" s="190"/>
      <c r="AZ35" s="191"/>
      <c r="BA35" s="192"/>
      <c r="BB35" s="211"/>
      <c r="BC35" s="212"/>
      <c r="BD35" s="212"/>
      <c r="BE35" s="212"/>
      <c r="BF35" s="212"/>
      <c r="BG35" s="213"/>
    </row>
    <row r="36" spans="2:59" ht="20.25" customHeight="1" x14ac:dyDescent="0.4">
      <c r="B36" s="217">
        <f t="shared" si="32"/>
        <v>11</v>
      </c>
      <c r="C36" s="219"/>
      <c r="D36" s="332"/>
      <c r="E36" s="221"/>
      <c r="F36" s="332"/>
      <c r="G36" s="224"/>
      <c r="H36" s="336"/>
      <c r="I36" s="336"/>
      <c r="J36" s="336"/>
      <c r="K36" s="337"/>
      <c r="L36" s="227"/>
      <c r="M36" s="228"/>
      <c r="N36" s="228"/>
      <c r="O36" s="229"/>
      <c r="P36" s="233" t="s">
        <v>56</v>
      </c>
      <c r="Q36" s="234"/>
      <c r="R36" s="235"/>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189">
        <f t="shared" ref="AX36" si="34">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333"/>
      <c r="D37" s="332"/>
      <c r="E37" s="334"/>
      <c r="F37" s="335"/>
      <c r="G37" s="338"/>
      <c r="H37" s="336"/>
      <c r="I37" s="336"/>
      <c r="J37" s="336"/>
      <c r="K37" s="337"/>
      <c r="L37" s="230"/>
      <c r="M37" s="231"/>
      <c r="N37" s="231"/>
      <c r="O37" s="232"/>
      <c r="P37" s="214" t="s">
        <v>57</v>
      </c>
      <c r="Q37" s="215"/>
      <c r="R37" s="216"/>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332"/>
      <c r="E38" s="221"/>
      <c r="F38" s="332"/>
      <c r="G38" s="224"/>
      <c r="H38" s="336"/>
      <c r="I38" s="336"/>
      <c r="J38" s="336"/>
      <c r="K38" s="337"/>
      <c r="L38" s="227"/>
      <c r="M38" s="228"/>
      <c r="N38" s="228"/>
      <c r="O38" s="229"/>
      <c r="P38" s="233" t="s">
        <v>56</v>
      </c>
      <c r="Q38" s="234"/>
      <c r="R38" s="235"/>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189">
        <f t="shared" ref="AX38" si="35">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333"/>
      <c r="D39" s="332"/>
      <c r="E39" s="334"/>
      <c r="F39" s="335"/>
      <c r="G39" s="338"/>
      <c r="H39" s="336"/>
      <c r="I39" s="336"/>
      <c r="J39" s="336"/>
      <c r="K39" s="337"/>
      <c r="L39" s="230"/>
      <c r="M39" s="231"/>
      <c r="N39" s="231"/>
      <c r="O39" s="232"/>
      <c r="P39" s="214" t="s">
        <v>57</v>
      </c>
      <c r="Q39" s="215"/>
      <c r="R39" s="216"/>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332"/>
      <c r="E40" s="221"/>
      <c r="F40" s="332"/>
      <c r="G40" s="224"/>
      <c r="H40" s="336"/>
      <c r="I40" s="336"/>
      <c r="J40" s="336"/>
      <c r="K40" s="337"/>
      <c r="L40" s="227"/>
      <c r="M40" s="228"/>
      <c r="N40" s="228"/>
      <c r="O40" s="229"/>
      <c r="P40" s="233" t="s">
        <v>56</v>
      </c>
      <c r="Q40" s="234"/>
      <c r="R40" s="235"/>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189">
        <f t="shared" ref="AX40" si="36">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333"/>
      <c r="D41" s="332"/>
      <c r="E41" s="334"/>
      <c r="F41" s="335"/>
      <c r="G41" s="338"/>
      <c r="H41" s="336"/>
      <c r="I41" s="336"/>
      <c r="J41" s="336"/>
      <c r="K41" s="337"/>
      <c r="L41" s="230"/>
      <c r="M41" s="231"/>
      <c r="N41" s="231"/>
      <c r="O41" s="232"/>
      <c r="P41" s="214" t="s">
        <v>57</v>
      </c>
      <c r="Q41" s="215"/>
      <c r="R41" s="216"/>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332"/>
      <c r="E42" s="221"/>
      <c r="F42" s="332"/>
      <c r="G42" s="224"/>
      <c r="H42" s="336"/>
      <c r="I42" s="336"/>
      <c r="J42" s="336"/>
      <c r="K42" s="337"/>
      <c r="L42" s="227"/>
      <c r="M42" s="228"/>
      <c r="N42" s="228"/>
      <c r="O42" s="229"/>
      <c r="P42" s="233" t="s">
        <v>56</v>
      </c>
      <c r="Q42" s="234"/>
      <c r="R42" s="235"/>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189">
        <f t="shared" ref="AX42" si="37">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333"/>
      <c r="D43" s="332"/>
      <c r="E43" s="334"/>
      <c r="F43" s="335"/>
      <c r="G43" s="338"/>
      <c r="H43" s="336"/>
      <c r="I43" s="336"/>
      <c r="J43" s="336"/>
      <c r="K43" s="337"/>
      <c r="L43" s="230"/>
      <c r="M43" s="231"/>
      <c r="N43" s="231"/>
      <c r="O43" s="232"/>
      <c r="P43" s="214" t="s">
        <v>57</v>
      </c>
      <c r="Q43" s="215"/>
      <c r="R43" s="216"/>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332"/>
      <c r="E44" s="221"/>
      <c r="F44" s="332"/>
      <c r="G44" s="224"/>
      <c r="H44" s="336"/>
      <c r="I44" s="336"/>
      <c r="J44" s="336"/>
      <c r="K44" s="337"/>
      <c r="L44" s="227"/>
      <c r="M44" s="228"/>
      <c r="N44" s="228"/>
      <c r="O44" s="229"/>
      <c r="P44" s="233" t="s">
        <v>56</v>
      </c>
      <c r="Q44" s="234"/>
      <c r="R44" s="235"/>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189">
        <f t="shared" ref="AX44" si="38">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333"/>
      <c r="D45" s="332"/>
      <c r="E45" s="334"/>
      <c r="F45" s="335"/>
      <c r="G45" s="338"/>
      <c r="H45" s="336"/>
      <c r="I45" s="336"/>
      <c r="J45" s="336"/>
      <c r="K45" s="337"/>
      <c r="L45" s="230"/>
      <c r="M45" s="231"/>
      <c r="N45" s="231"/>
      <c r="O45" s="232"/>
      <c r="P45" s="214" t="s">
        <v>57</v>
      </c>
      <c r="Q45" s="215"/>
      <c r="R45" s="216"/>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332"/>
      <c r="E46" s="221"/>
      <c r="F46" s="332"/>
      <c r="G46" s="224"/>
      <c r="H46" s="336"/>
      <c r="I46" s="336"/>
      <c r="J46" s="336"/>
      <c r="K46" s="337"/>
      <c r="L46" s="227"/>
      <c r="M46" s="228"/>
      <c r="N46" s="228"/>
      <c r="O46" s="229"/>
      <c r="P46" s="233" t="s">
        <v>56</v>
      </c>
      <c r="Q46" s="234"/>
      <c r="R46" s="235"/>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189">
        <f t="shared" ref="AX46" si="39">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333"/>
      <c r="D47" s="332"/>
      <c r="E47" s="334"/>
      <c r="F47" s="335"/>
      <c r="G47" s="338"/>
      <c r="H47" s="336"/>
      <c r="I47" s="336"/>
      <c r="J47" s="336"/>
      <c r="K47" s="337"/>
      <c r="L47" s="230"/>
      <c r="M47" s="231"/>
      <c r="N47" s="231"/>
      <c r="O47" s="232"/>
      <c r="P47" s="214" t="s">
        <v>57</v>
      </c>
      <c r="Q47" s="215"/>
      <c r="R47" s="216"/>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332"/>
      <c r="E48" s="221"/>
      <c r="F48" s="332"/>
      <c r="G48" s="224"/>
      <c r="H48" s="336"/>
      <c r="I48" s="336"/>
      <c r="J48" s="336"/>
      <c r="K48" s="337"/>
      <c r="L48" s="227"/>
      <c r="M48" s="228"/>
      <c r="N48" s="228"/>
      <c r="O48" s="229"/>
      <c r="P48" s="233" t="s">
        <v>56</v>
      </c>
      <c r="Q48" s="234"/>
      <c r="R48" s="235"/>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189">
        <f t="shared" ref="AX48" si="40">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333"/>
      <c r="D49" s="332"/>
      <c r="E49" s="334"/>
      <c r="F49" s="335"/>
      <c r="G49" s="338"/>
      <c r="H49" s="336"/>
      <c r="I49" s="336"/>
      <c r="J49" s="336"/>
      <c r="K49" s="337"/>
      <c r="L49" s="230"/>
      <c r="M49" s="231"/>
      <c r="N49" s="231"/>
      <c r="O49" s="232"/>
      <c r="P49" s="214" t="s">
        <v>57</v>
      </c>
      <c r="Q49" s="215"/>
      <c r="R49" s="216"/>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332"/>
      <c r="E50" s="221"/>
      <c r="F50" s="332"/>
      <c r="G50" s="224"/>
      <c r="H50" s="336"/>
      <c r="I50" s="336"/>
      <c r="J50" s="336"/>
      <c r="K50" s="337"/>
      <c r="L50" s="227"/>
      <c r="M50" s="228"/>
      <c r="N50" s="228"/>
      <c r="O50" s="229"/>
      <c r="P50" s="233" t="s">
        <v>56</v>
      </c>
      <c r="Q50" s="234"/>
      <c r="R50" s="235"/>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189">
        <f t="shared" ref="AX50" si="41">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346"/>
      <c r="D51" s="347"/>
      <c r="E51" s="339"/>
      <c r="F51" s="332"/>
      <c r="G51" s="338"/>
      <c r="H51" s="336"/>
      <c r="I51" s="336"/>
      <c r="J51" s="336"/>
      <c r="K51" s="337"/>
      <c r="L51" s="227"/>
      <c r="M51" s="228"/>
      <c r="N51" s="228"/>
      <c r="O51" s="229"/>
      <c r="P51" s="199" t="s">
        <v>57</v>
      </c>
      <c r="Q51" s="200"/>
      <c r="R51" s="20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189"/>
      <c r="AY51" s="190"/>
      <c r="AZ51" s="191"/>
      <c r="BA51" s="192"/>
      <c r="BB51" s="196"/>
      <c r="BC51" s="197"/>
      <c r="BD51" s="197"/>
      <c r="BE51" s="197"/>
      <c r="BF51" s="197"/>
      <c r="BG51" s="198"/>
    </row>
    <row r="52" spans="2:59" ht="20.25" customHeight="1" thickBot="1" x14ac:dyDescent="0.45">
      <c r="B52" s="26"/>
      <c r="C52" s="32"/>
      <c r="D52" s="32"/>
      <c r="E52" s="32"/>
      <c r="F52" s="32"/>
      <c r="G52" s="32"/>
      <c r="H52" s="32"/>
      <c r="I52" s="32"/>
      <c r="J52" s="32"/>
      <c r="K52" s="32"/>
      <c r="L52" s="32"/>
      <c r="M52" s="32"/>
      <c r="N52" s="32"/>
      <c r="O52" s="32"/>
      <c r="P52" s="32"/>
      <c r="Q52" s="32"/>
      <c r="R52" s="33"/>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0</v>
      </c>
      <c r="AY52" s="205"/>
      <c r="AZ52" s="206">
        <f>SUM(AZ16:BA51)</f>
        <v>0</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6</v>
      </c>
      <c r="AR56" s="330">
        <f>COUNTIFS($C$16:$D$51,"登録訪問介護員",$E$16:$F$51,"C")</f>
        <v>0</v>
      </c>
      <c r="AS56" s="331"/>
      <c r="AU56" s="143" t="s">
        <v>7</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c r="G57" s="188"/>
      <c r="H57" s="188"/>
      <c r="I57" s="188"/>
      <c r="J57" s="188"/>
      <c r="K57" s="188"/>
      <c r="L57" s="179">
        <f>SUM(F57:K57)</f>
        <v>0</v>
      </c>
      <c r="M57" s="179"/>
      <c r="N57" s="1"/>
      <c r="O57" s="1"/>
      <c r="P57" s="1"/>
      <c r="Q57" s="1"/>
      <c r="R57" s="1"/>
      <c r="S57" s="1"/>
      <c r="T57" s="1"/>
      <c r="U57" s="153" t="s">
        <v>4</v>
      </c>
      <c r="V57" s="155"/>
      <c r="W57" s="163">
        <f>SUMIFS($AX$16:$AY$51,$C$16:$D$51,"訪問介護員",$E$16:$F$51,"A")+SUMIFS($AX$16:$AY$51,$C$16:$D$51,"サービス提供責任者",$E$16:$F$51,"A")</f>
        <v>0</v>
      </c>
      <c r="X57" s="164"/>
      <c r="Y57" s="165">
        <f>SUMIFS($AZ$16:$BA$51,$C$16:$D$51,"訪問介護員",$E$16:$F$51,"A")+SUMIFS($AZ$16:$BA$51,$C$16:$D$51,"サービス提供責任者",$E$16:$F$51,"A")</f>
        <v>0</v>
      </c>
      <c r="Z57" s="166"/>
      <c r="AA57" s="1"/>
      <c r="AB57" s="322">
        <v>0</v>
      </c>
      <c r="AC57" s="323"/>
      <c r="AD57" s="324">
        <v>0</v>
      </c>
      <c r="AE57" s="325"/>
      <c r="AH57" s="322">
        <v>0</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c r="G58" s="188"/>
      <c r="H58" s="188"/>
      <c r="I58" s="188"/>
      <c r="J58" s="188"/>
      <c r="K58" s="188"/>
      <c r="L58" s="179">
        <f>SUM(F58:K58)</f>
        <v>0</v>
      </c>
      <c r="M58" s="179"/>
      <c r="N58" s="1"/>
      <c r="O58" s="1"/>
      <c r="P58" s="1"/>
      <c r="Q58" s="1"/>
      <c r="R58" s="1"/>
      <c r="S58" s="1"/>
      <c r="T58" s="1"/>
      <c r="U58" s="153" t="s">
        <v>5</v>
      </c>
      <c r="V58" s="155"/>
      <c r="W58" s="163">
        <f>SUMIFS($AX$16:$AY$51,$C$16:$D$51,"訪問介護員",$E$16:$F$51,"B")+SUMIFS($AX$16:$AY$51,$C$16:$D$51,"サービス提供責任者",$E$16:$F$51,"B")</f>
        <v>0</v>
      </c>
      <c r="X58" s="164"/>
      <c r="Y58" s="165">
        <f>SUMIFS($AZ$16:$BA$51,$C$16:$D$51,"訪問介護員",$E$16:$F$51,"B")+SUMIFS($AZ$16:$BA$51,$C$16:$D$51,"サービス提供責任者",$E$16:$F$51,"B")</f>
        <v>0</v>
      </c>
      <c r="Z58" s="166"/>
      <c r="AA58" s="1"/>
      <c r="AB58" s="322">
        <v>0</v>
      </c>
      <c r="AC58" s="323"/>
      <c r="AD58" s="324">
        <v>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c r="G59" s="183"/>
      <c r="H59" s="183"/>
      <c r="I59" s="183"/>
      <c r="J59" s="183"/>
      <c r="K59" s="183"/>
      <c r="L59" s="184">
        <f>SUM(F59:K59)</f>
        <v>0</v>
      </c>
      <c r="M59" s="184"/>
      <c r="N59" s="1"/>
      <c r="O59" s="27"/>
      <c r="P59" s="28" t="s">
        <v>67</v>
      </c>
      <c r="Q59" s="28"/>
      <c r="R59" s="1"/>
      <c r="S59" s="1"/>
      <c r="T59" s="1"/>
      <c r="U59" s="153" t="s">
        <v>6</v>
      </c>
      <c r="V59" s="155"/>
      <c r="W59" s="163">
        <f>SUMIFS($AX$16:$AY$51,$C$16:$D$51,"訪問介護員",$E$16:$F$51,"C")+SUMIFS($AX$16:$AY$51,$C$16:$D$51,"サービス提供責任者",$E$16:$F$51,"C")</f>
        <v>0</v>
      </c>
      <c r="X59" s="164"/>
      <c r="Y59" s="165">
        <f>SUMIFS($AZ$16:$BA$51,$C$16:$D$51,"訪問介護員",$E$16:$F$51,"C")+SUMIFS($AZ$16:$BA$51,$C$16:$D$51,"サービス提供責任者",$E$16:$F$51,"C")</f>
        <v>0</v>
      </c>
      <c r="Z59" s="166"/>
      <c r="AA59" s="1"/>
      <c r="AB59" s="322">
        <v>0</v>
      </c>
      <c r="AC59" s="323"/>
      <c r="AD59" s="320">
        <v>0</v>
      </c>
      <c r="AE59" s="321"/>
      <c r="AH59" s="163" t="s">
        <v>81</v>
      </c>
      <c r="AI59" s="164"/>
      <c r="AJ59" s="1"/>
      <c r="AK59" s="1"/>
      <c r="AL59" s="1"/>
      <c r="AM59" s="153" t="s">
        <v>6</v>
      </c>
      <c r="AN59" s="155"/>
      <c r="AO59" s="163">
        <f>SUMIFS($AX$16:$AY$51,$C$16:$D$51,"登録訪問介護員",$E$16:$F$51,"C")</f>
        <v>0</v>
      </c>
      <c r="AP59" s="164"/>
      <c r="AQ59" s="165">
        <f>SUMIFS($AZ$16:$BA$51,$C$16:$D$51,"登録訪問介護員",$E$16:$F$51,"C")</f>
        <v>0</v>
      </c>
      <c r="AR59" s="166"/>
      <c r="AS59" s="1"/>
      <c r="AT59" s="322">
        <v>0</v>
      </c>
      <c r="AU59" s="323"/>
      <c r="AV59" s="320">
        <v>0</v>
      </c>
      <c r="AW59" s="321"/>
      <c r="BA59" s="153" t="s">
        <v>7</v>
      </c>
      <c r="BB59" s="155"/>
      <c r="BC59" s="153" t="s">
        <v>172</v>
      </c>
      <c r="BD59" s="154"/>
      <c r="BE59" s="154"/>
      <c r="BF59" s="155"/>
    </row>
    <row r="60" spans="2:59" ht="20.25" customHeight="1" x14ac:dyDescent="0.4">
      <c r="C60" s="176" t="s">
        <v>64</v>
      </c>
      <c r="D60" s="176"/>
      <c r="E60" s="176"/>
      <c r="F60" s="184">
        <f>SUM(F57:G59)</f>
        <v>0</v>
      </c>
      <c r="G60" s="184"/>
      <c r="H60" s="184">
        <f>SUM(H57:I59)</f>
        <v>0</v>
      </c>
      <c r="I60" s="184"/>
      <c r="J60" s="184">
        <f>SUM(J57:K59)</f>
        <v>0</v>
      </c>
      <c r="K60" s="184"/>
      <c r="L60" s="184">
        <f>SUM(L57:M59)</f>
        <v>0</v>
      </c>
      <c r="M60" s="184"/>
      <c r="N60" s="185" t="s">
        <v>66</v>
      </c>
      <c r="O60" s="186"/>
      <c r="P60" s="326">
        <f>L60/3</f>
        <v>0</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0</v>
      </c>
      <c r="X61" s="164"/>
      <c r="Y61" s="165">
        <f>SUM(Y57:Z60)</f>
        <v>0</v>
      </c>
      <c r="Z61" s="166"/>
      <c r="AA61" s="1"/>
      <c r="AB61" s="163">
        <f>SUM(AB57:AC60)</f>
        <v>0</v>
      </c>
      <c r="AC61" s="164"/>
      <c r="AD61" s="344">
        <f>SUM(AD57:AE60)</f>
        <v>0</v>
      </c>
      <c r="AE61" s="345"/>
      <c r="AH61" s="163">
        <f>SUM(AH57:AI58)</f>
        <v>0</v>
      </c>
      <c r="AI61" s="164"/>
      <c r="AJ61" s="1"/>
      <c r="AK61" s="1"/>
      <c r="AL61" s="1"/>
      <c r="AM61" s="153" t="s">
        <v>64</v>
      </c>
      <c r="AN61" s="155"/>
      <c r="AO61" s="163">
        <f>SUM(AO59:AP60)</f>
        <v>0</v>
      </c>
      <c r="AP61" s="164"/>
      <c r="AQ61" s="344">
        <f>SUM(AQ59:AR60)</f>
        <v>0</v>
      </c>
      <c r="AR61" s="345"/>
      <c r="AS61" s="1"/>
      <c r="AT61" s="163">
        <f>SUM(AT59:AU60)</f>
        <v>0</v>
      </c>
      <c r="AU61" s="164"/>
      <c r="AV61" s="165">
        <f>SUM(AV59:AW60)</f>
        <v>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0</v>
      </c>
      <c r="D63" s="175"/>
      <c r="E63" s="147" t="s">
        <v>68</v>
      </c>
      <c r="F63" s="172">
        <v>40</v>
      </c>
      <c r="G63" s="173"/>
      <c r="H63" s="147" t="s">
        <v>69</v>
      </c>
      <c r="I63" s="174">
        <f>C63/F63</f>
        <v>0</v>
      </c>
      <c r="J63" s="175"/>
      <c r="K63" s="147" t="s">
        <v>70</v>
      </c>
      <c r="L63" s="180">
        <f>IF(C63&lt;40,1,ROUNDUP(I63,1))</f>
        <v>1</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0</v>
      </c>
      <c r="V66" s="168"/>
      <c r="W66" s="168"/>
      <c r="X66" s="169"/>
      <c r="Y66" s="148" t="s">
        <v>68</v>
      </c>
      <c r="Z66" s="153">
        <f>IF($AB$63="週",$AW$5,$BA$5)</f>
        <v>40</v>
      </c>
      <c r="AA66" s="154"/>
      <c r="AB66" s="154"/>
      <c r="AC66" s="155"/>
      <c r="AD66" s="148" t="s">
        <v>69</v>
      </c>
      <c r="AE66" s="156">
        <f>ROUNDDOWN(U66/Z66,1)</f>
        <v>0</v>
      </c>
      <c r="AF66" s="157"/>
      <c r="AG66" s="157"/>
      <c r="AH66" s="158"/>
      <c r="AI66" s="1"/>
      <c r="AJ66" s="1"/>
      <c r="AK66" s="1"/>
      <c r="AL66" s="1"/>
      <c r="AM66" s="167">
        <f>IF($AB$63="週",AV61,AT61)</f>
        <v>0</v>
      </c>
      <c r="AN66" s="168"/>
      <c r="AO66" s="168"/>
      <c r="AP66" s="169"/>
      <c r="AQ66" s="148" t="s">
        <v>68</v>
      </c>
      <c r="AR66" s="153">
        <f>IF($AB$63="週",$AW$5,$BA$5)</f>
        <v>40</v>
      </c>
      <c r="AS66" s="154"/>
      <c r="AT66" s="154"/>
      <c r="AU66" s="155"/>
      <c r="AV66" s="148" t="s">
        <v>69</v>
      </c>
      <c r="AW66" s="156">
        <f>ROUNDDOWN(AM66/AR66,1)</f>
        <v>0</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0</v>
      </c>
      <c r="V71" s="154"/>
      <c r="W71" s="154"/>
      <c r="X71" s="155"/>
      <c r="Y71" s="148" t="s">
        <v>204</v>
      </c>
      <c r="Z71" s="156">
        <f>AE66</f>
        <v>0</v>
      </c>
      <c r="AA71" s="157"/>
      <c r="AB71" s="157"/>
      <c r="AC71" s="158"/>
      <c r="AD71" s="148" t="s">
        <v>69</v>
      </c>
      <c r="AE71" s="160">
        <f>ROUNDDOWN(U71+Z71,1)</f>
        <v>0</v>
      </c>
      <c r="AF71" s="161"/>
      <c r="AG71" s="161"/>
      <c r="AH71" s="162"/>
      <c r="AI71" s="1"/>
      <c r="AJ71" s="1"/>
      <c r="AK71" s="1"/>
      <c r="AL71" s="1"/>
      <c r="AM71" s="1"/>
      <c r="AN71" s="12"/>
      <c r="AO71" s="13"/>
      <c r="AP71" s="13"/>
      <c r="AQ71" s="1"/>
      <c r="AR71" s="1"/>
      <c r="AS71" s="1"/>
      <c r="AT71" s="1"/>
      <c r="AU71" s="1"/>
      <c r="AV71" s="1"/>
      <c r="AW71" s="1"/>
      <c r="AX71" s="1"/>
      <c r="BA71" s="1"/>
      <c r="BB71" s="1"/>
      <c r="BC71" s="160">
        <f>AE71+AW66</f>
        <v>0</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insertRows="0"/>
  <mergeCells count="335">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F59:G59"/>
    <mergeCell ref="H59:I59"/>
    <mergeCell ref="J59:K59"/>
    <mergeCell ref="F60:G60"/>
    <mergeCell ref="H60:I60"/>
    <mergeCell ref="J60:K60"/>
    <mergeCell ref="C56:E56"/>
    <mergeCell ref="C57:E57"/>
    <mergeCell ref="P40:R40"/>
    <mergeCell ref="L44:O45"/>
    <mergeCell ref="C42:D43"/>
    <mergeCell ref="E42:F43"/>
    <mergeCell ref="G42:K43"/>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topLeftCell="A22"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kanri</cp:lastModifiedBy>
  <cp:lastPrinted>2020-11-24T09:21:42Z</cp:lastPrinted>
  <dcterms:created xsi:type="dcterms:W3CDTF">2020-01-14T23:44:41Z</dcterms:created>
  <dcterms:modified xsi:type="dcterms:W3CDTF">2020-11-24T09:22:11Z</dcterms:modified>
</cp:coreProperties>
</file>